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REGULATORY II\Technical\Mitigation\Stream Mitigation\Apdx F_Fish Passage Prot\Final March 2025\"/>
    </mc:Choice>
  </mc:AlternateContent>
  <xr:revisionPtr revIDLastSave="0" documentId="8_{71914D66-3EBC-4F51-9470-C74603AC1A14}" xr6:coauthVersionLast="47" xr6:coauthVersionMax="47" xr10:uidLastSave="{00000000-0000-0000-0000-000000000000}"/>
  <bookViews>
    <workbookView xWindow="-120" yWindow="-90" windowWidth="29040" windowHeight="15690" xr2:uid="{33ABEFB5-E808-49A3-901A-13A8EC58A276}"/>
  </bookViews>
  <sheets>
    <sheet name="1_Calculation Dams " sheetId="25" r:id="rId1"/>
    <sheet name="2_Calculation Culverts" sheetId="1" r:id="rId2"/>
    <sheet name="3_Species &amp; Multipliers" sheetId="5" r:id="rId3"/>
    <sheet name="Girl Scout State Line Example" sheetId="12" state="hidden" r:id="rId4"/>
    <sheet name=" Bloede Dam" sheetId="17" state="hidden" r:id="rId5"/>
    <sheet name="Bloede" sheetId="14" state="hidden" r:id="rId6"/>
    <sheet name="Bloede (sed removal)" sheetId="15" state="hidden" r:id="rId7"/>
    <sheet name="Van Bibber Example" sheetId="7" state="hidden" r:id="rId8"/>
    <sheet name="Wilsons Mill Example" sheetId="8" state="hidden" r:id="rId9"/>
    <sheet name="Daniels Dam Example" sheetId="9" state="hidden" r:id="rId10"/>
    <sheet name="Cumerland Industrial Dam Exampl" sheetId="11"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C32" i="25"/>
  <c r="I21" i="1"/>
  <c r="E17" i="25"/>
  <c r="I24" i="1" l="1"/>
  <c r="F28" i="25"/>
  <c r="J28" i="25"/>
  <c r="J27" i="25"/>
  <c r="J26" i="25"/>
  <c r="J25" i="25"/>
  <c r="J24" i="25"/>
  <c r="J21" i="25"/>
  <c r="I28" i="1"/>
  <c r="I27" i="1"/>
  <c r="I26" i="1"/>
  <c r="I25" i="1"/>
  <c r="F28" i="1"/>
  <c r="F27" i="1"/>
  <c r="F26" i="1"/>
  <c r="F25" i="1"/>
  <c r="F24" i="1"/>
  <c r="F21" i="1"/>
  <c r="F27" i="25"/>
  <c r="F26" i="25"/>
  <c r="F25" i="25"/>
  <c r="F24" i="25"/>
  <c r="F21" i="25"/>
  <c r="I17" i="1"/>
  <c r="C17" i="1" l="1"/>
  <c r="C17" i="25"/>
  <c r="I17" i="25"/>
  <c r="K25" i="25" l="1"/>
  <c r="K27" i="25"/>
  <c r="K26" i="25"/>
  <c r="K24" i="25"/>
  <c r="E17" i="1"/>
  <c r="J28" i="1" l="1"/>
  <c r="J24" i="1"/>
  <c r="J26" i="1"/>
  <c r="J21" i="1"/>
  <c r="J25" i="1"/>
  <c r="J27" i="1"/>
  <c r="K28" i="25"/>
  <c r="K21" i="25"/>
  <c r="J6" i="1" l="1"/>
  <c r="J6" i="25"/>
  <c r="C18" i="17"/>
  <c r="E6" i="17"/>
  <c r="C6" i="17"/>
  <c r="I14" i="17" s="1"/>
  <c r="K15" i="11"/>
  <c r="K14" i="11"/>
  <c r="K13" i="11"/>
  <c r="K12" i="11"/>
  <c r="K11" i="11"/>
  <c r="C5" i="9"/>
  <c r="C5" i="8"/>
  <c r="K15" i="8" s="1"/>
  <c r="K15" i="14"/>
  <c r="K14" i="14"/>
  <c r="K13" i="14"/>
  <c r="K12" i="14"/>
  <c r="K11" i="14"/>
  <c r="K15" i="15"/>
  <c r="K14" i="15"/>
  <c r="K13" i="15"/>
  <c r="K12" i="15"/>
  <c r="K15" i="7"/>
  <c r="K14" i="7"/>
  <c r="K13" i="7"/>
  <c r="K12" i="7"/>
  <c r="K11" i="7"/>
  <c r="C5" i="7"/>
  <c r="B25" i="15"/>
  <c r="E5" i="15"/>
  <c r="C5" i="15"/>
  <c r="B21" i="12"/>
  <c r="K13" i="12"/>
  <c r="C5" i="11"/>
  <c r="E5" i="14"/>
  <c r="C5" i="14"/>
  <c r="C5" i="12"/>
  <c r="K12" i="12" s="1"/>
  <c r="E5" i="7"/>
  <c r="E5" i="12"/>
  <c r="B25" i="11"/>
  <c r="E5" i="11"/>
  <c r="B25" i="9"/>
  <c r="E5" i="9"/>
  <c r="B25" i="8"/>
  <c r="E5" i="8"/>
  <c r="B25" i="7"/>
  <c r="I10" i="17" l="1"/>
  <c r="I15" i="17" s="1"/>
  <c r="F3" i="17" s="1"/>
  <c r="I11" i="17"/>
  <c r="I12" i="17"/>
  <c r="I13" i="17"/>
  <c r="K11" i="8"/>
  <c r="K13" i="8"/>
  <c r="K14" i="8"/>
  <c r="K12" i="8"/>
  <c r="K11" i="15"/>
  <c r="K14" i="12"/>
  <c r="K11" i="12"/>
  <c r="K15" i="12"/>
  <c r="K11" i="9"/>
  <c r="K15" i="9"/>
  <c r="K12" i="9"/>
  <c r="K13" i="9"/>
  <c r="K14" i="9"/>
  <c r="K16" i="7" l="1"/>
  <c r="K16" i="15"/>
  <c r="K1" i="15" s="1"/>
  <c r="K16" i="14"/>
  <c r="K1" i="14" s="1"/>
  <c r="K16" i="9"/>
  <c r="K1" i="9" s="1"/>
  <c r="K16" i="8"/>
  <c r="K16" i="12"/>
  <c r="K1" i="12" s="1"/>
  <c r="K16" i="11"/>
  <c r="K1" i="11" s="1"/>
  <c r="K1" i="8"/>
  <c r="K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200-000003000000}">
      <text>
        <r>
          <rPr>
            <sz val="10"/>
            <color rgb="FF000000"/>
            <rFont val="Arial"/>
            <family val="2"/>
          </rPr>
          <t xml:space="preserve">List was derived from: https://dnr.maryland.gov/wildlife/Documents/rte_Animal_List.pdf
</t>
        </r>
      </text>
    </comment>
    <comment ref="B7" authorId="0" shapeId="0" xr:uid="{00000000-0006-0000-0200-000001000000}">
      <text>
        <r>
          <rPr>
            <sz val="11"/>
            <color theme="1"/>
            <rFont val="Trebuchet MS"/>
            <family val="2"/>
            <scheme val="minor"/>
          </rPr>
          <t>LE = Endangered
LT = Threatened
FP = Fed petitioned
SE = State Endangered
ST = State Threatened
SI = State In Need of Conservation
	-Jonathan Watson - NOAA Federal</t>
        </r>
      </text>
    </comment>
  </commentList>
</comments>
</file>

<file path=xl/sharedStrings.xml><?xml version="1.0" encoding="utf-8"?>
<sst xmlns="http://schemas.openxmlformats.org/spreadsheetml/2006/main" count="540" uniqueCount="179">
  <si>
    <t>Project Name</t>
  </si>
  <si>
    <t>Sponsor</t>
  </si>
  <si>
    <t>Waterway</t>
  </si>
  <si>
    <t>Principal Contact</t>
  </si>
  <si>
    <t>County</t>
  </si>
  <si>
    <t>Project Summary</t>
  </si>
  <si>
    <t>Common Name</t>
  </si>
  <si>
    <t>Scientific Name</t>
  </si>
  <si>
    <t>Classification</t>
  </si>
  <si>
    <t>NA</t>
  </si>
  <si>
    <t>Multiplier</t>
  </si>
  <si>
    <t>General Resident Species</t>
  </si>
  <si>
    <t>Species</t>
  </si>
  <si>
    <t>eDNA Assay Available?</t>
  </si>
  <si>
    <t>Notes</t>
  </si>
  <si>
    <t>American Brook Lamprey</t>
  </si>
  <si>
    <t>ST</t>
  </si>
  <si>
    <t>American shad</t>
  </si>
  <si>
    <t>Banded sunfish</t>
  </si>
  <si>
    <t>Brook trout</t>
  </si>
  <si>
    <t>Checkered sculpin</t>
  </si>
  <si>
    <t>Chesapeake Logperch</t>
  </si>
  <si>
    <t>ST; FP</t>
  </si>
  <si>
    <t>Comely shiner</t>
  </si>
  <si>
    <t>Glassy Darter</t>
  </si>
  <si>
    <t>Hickory shad</t>
  </si>
  <si>
    <t>Ironcolor Shiner</t>
  </si>
  <si>
    <t>Pearl Dace</t>
  </si>
  <si>
    <t>Stripeback Darter</t>
  </si>
  <si>
    <t>SE</t>
  </si>
  <si>
    <t>Swamp darter</t>
  </si>
  <si>
    <t>SI</t>
  </si>
  <si>
    <t>Alewife floater</t>
  </si>
  <si>
    <t>Atlantic Spike</t>
  </si>
  <si>
    <t>Brook Floater</t>
  </si>
  <si>
    <t>SE; FP</t>
  </si>
  <si>
    <t>Creeper</t>
  </si>
  <si>
    <t>Dwarf Wedge Mussel</t>
  </si>
  <si>
    <t>LE</t>
  </si>
  <si>
    <t>Eastern lampmussel</t>
  </si>
  <si>
    <t>Eastern pondmussel</t>
  </si>
  <si>
    <t>Green Floater</t>
  </si>
  <si>
    <t>Northern lance</t>
  </si>
  <si>
    <t>Triangle Floater</t>
  </si>
  <si>
    <t>Yellow lampmussel</t>
  </si>
  <si>
    <t>Yellow lance</t>
  </si>
  <si>
    <t>LT</t>
  </si>
  <si>
    <t>From: Maryland DNR.Maryland State Wildlife Action Plan:Chapter 3_Maryland's Wildlife and Species of Greatest Conservation Need.  Page 12</t>
  </si>
  <si>
    <t xml:space="preserve">Tab 3 Fish Passage Stream Credit Calculation (Functional Feet) </t>
  </si>
  <si>
    <r>
      <rPr>
        <b/>
        <i/>
        <sz val="11"/>
        <rFont val="Modern No. 20"/>
        <family val="1"/>
      </rPr>
      <t>Instructions</t>
    </r>
    <r>
      <rPr>
        <i/>
        <sz val="11"/>
        <rFont val="Modern No. 20"/>
        <family val="1"/>
      </rPr>
      <t xml:space="preserve">: This tool estimates stream mitigation credits awarded to a fish passage project in functional feet.  Cells needing user input have a white background.  The user will begin by entering the project name and barrier height (barrier crest to lowflow water elevation below.  The user will select Resident or Anadramous model from the dropdown.   See Tab 2, Species and multipliers to populate species groups or individual species names. The user will assess expanded river access from barrier removal through the Upstream Functional Network Model using the Chesapeake Bay Fish Passage Prioritization tool for Dams (https://maps.freshwaternetwork.org/chesapeake/).  The CBFPP will provide an estimated access length (UFN) as well as a tier number (priority) for the model which will be used in the credit calculation.  The applicant will then need to verify no other barriers occur in the watershed to determine the UFN (verified).  Once verified, the UFN distance may be used in the credit calculation for general anadramous and resident species.   Attach mapping to report indicating location of barriers and general extent of existing and proposed river access for fishes.  Attach mapping to report indicating general extent of existing and proposed river access to SWAP species (if applicable).  If active sediment management (removal) is included in the project scope, please enter the cubic yards of sediment to be removed.  *See expanded instructions for further information.  </t>
    </r>
    <r>
      <rPr>
        <i/>
        <sz val="11"/>
        <color theme="3" tint="0.79998168889431442"/>
        <rFont val="Modern No. 20"/>
        <family val="1"/>
      </rPr>
      <t xml:space="preserve">   </t>
    </r>
  </si>
  <si>
    <t>Project</t>
  </si>
  <si>
    <t>Functional Feet</t>
  </si>
  <si>
    <t>Girl Scout Dam</t>
  </si>
  <si>
    <t>WATERWAY BARRIER ASSESSMENT</t>
  </si>
  <si>
    <t>Model</t>
  </si>
  <si>
    <t>Barrier Tier</t>
  </si>
  <si>
    <t>Barrier Tier Adjustment</t>
  </si>
  <si>
    <t>Barrier Height (feet)</t>
  </si>
  <si>
    <t>Barrier Height Adjustment</t>
  </si>
  <si>
    <t>Resident</t>
  </si>
  <si>
    <t>Expanded River Access</t>
  </si>
  <si>
    <t>Target Species</t>
  </si>
  <si>
    <t>Upstream Functional Network (UFN) Gain</t>
  </si>
  <si>
    <t>UFN Gain (Verified)</t>
  </si>
  <si>
    <t>Functional Network Multiplier</t>
  </si>
  <si>
    <t>Functional Foot Value</t>
  </si>
  <si>
    <t>General Resident and Diadramous Species</t>
  </si>
  <si>
    <t>ACTIVE SEDIMENT MANAGMEMENT</t>
  </si>
  <si>
    <t>Cubic Yards Sediment Removed*</t>
  </si>
  <si>
    <t>Functional Foot Value**</t>
  </si>
  <si>
    <t>*capped at 200,000 CY</t>
  </si>
  <si>
    <t>** 1 functional foot/100 CY removed</t>
  </si>
  <si>
    <t>Watershed Barrier Assessment and Functional Network</t>
  </si>
  <si>
    <t>Girl Scout Dam (state line limited)</t>
  </si>
  <si>
    <t>EXPANDED FUNCTIONAL NETWORK AND WATERWAY BARRIER ASSESSMENT</t>
  </si>
  <si>
    <r>
      <rPr>
        <b/>
        <i/>
        <sz val="11"/>
        <color theme="1"/>
        <rFont val="Trebuchet MS"/>
        <family val="2"/>
        <scheme val="minor"/>
      </rPr>
      <t>Instructions</t>
    </r>
    <r>
      <rPr>
        <i/>
        <sz val="11"/>
        <color theme="1"/>
        <rFont val="Trebuchet MS"/>
        <family val="2"/>
        <scheme val="minor"/>
      </rPr>
      <t xml:space="preserve">: The applicant will assess expanded river access from barrier removal through the Upstream Functional Network Model using the Chesapeake Bay Fish Passage Prioritization tool for Dams (https://maps.freshwaternetwork.org/chesapeake/).  The CBFPP will provide an estimated access length for the model which will be used in the credit calculation.  The applicant will select Resident or Anadramous model from the dropdown.   Once verified, the UFN distance may be used in the credit calculation for general anadramous and resident species.   Attach mapping to report indicating location of barriers and general extent of existing and proposed river access for fishes.  Attach mapping to report indicating general extent of existing and proposed river access to SWAP species (if applicable).  *See expanded instructions for further information.   Limited to 5% of credit per linear foot.  </t>
    </r>
  </si>
  <si>
    <t>General Resident and Migratory Species</t>
  </si>
  <si>
    <r>
      <rPr>
        <b/>
        <sz val="11"/>
        <color theme="1"/>
        <rFont val="Trebuchet MS"/>
        <family val="2"/>
        <scheme val="minor"/>
      </rPr>
      <t>Barrier Tier:</t>
    </r>
    <r>
      <rPr>
        <sz val="11"/>
        <color theme="1"/>
        <rFont val="Trebuchet MS"/>
        <family val="2"/>
        <scheme val="minor"/>
      </rPr>
      <t xml:space="preserve"> Identify the Barrier tier provided in the CBFPP.  If multiple barriers, default to downstream barrier.  A multiple barrier removal project may potentially involve more than one assessment.  </t>
    </r>
  </si>
  <si>
    <t>Blueback Herring</t>
  </si>
  <si>
    <r>
      <rPr>
        <b/>
        <sz val="11"/>
        <color theme="1"/>
        <rFont val="Trebuchet MS"/>
        <family val="2"/>
        <scheme val="minor"/>
      </rPr>
      <t>Barrier Multiplier</t>
    </r>
    <r>
      <rPr>
        <sz val="11"/>
        <color theme="1"/>
        <rFont val="Trebuchet MS"/>
        <family val="2"/>
        <scheme val="minor"/>
      </rPr>
      <t xml:space="preserve">: Follows the Equation (=2-(Tier*0.1).  *Need to cap bottom end.  Need to calibrate equation.  </t>
    </r>
  </si>
  <si>
    <t>Total</t>
  </si>
  <si>
    <r>
      <t xml:space="preserve"> </t>
    </r>
    <r>
      <rPr>
        <b/>
        <sz val="11"/>
        <color theme="1"/>
        <rFont val="Trebuchet MS"/>
        <family val="2"/>
        <scheme val="minor"/>
      </rPr>
      <t>UFN Verification:</t>
    </r>
    <r>
      <rPr>
        <sz val="11"/>
        <color theme="1"/>
        <rFont val="Trebuchet MS"/>
        <family val="2"/>
        <scheme val="minor"/>
      </rPr>
      <t xml:space="preserve"> For general resident species and general anadramous species, verification involves examining the UFN or DFN range and satellite imagery to  ensure no undetected barriers occur to fish migration. Field verifications may be requried if a barrier is detected from satellite imagery.  If additional credit is sought for SWAP species, verification also involves estimating the potential range of the given species before and after barrier removal. </t>
    </r>
  </si>
  <si>
    <t xml:space="preserve">Active Sediment Management </t>
  </si>
  <si>
    <t>Cubic Yards Sediment Removed</t>
  </si>
  <si>
    <t>* 1 functional foot/80 CY removed</t>
  </si>
  <si>
    <r>
      <rPr>
        <b/>
        <sz val="11"/>
        <color theme="1"/>
        <rFont val="Trebuchet MS"/>
        <family val="2"/>
        <scheme val="minor"/>
      </rPr>
      <t>Functional Foot Value:</t>
    </r>
    <r>
      <rPr>
        <sz val="11"/>
        <color theme="1"/>
        <rFont val="Trebuchet MS"/>
        <family val="2"/>
        <scheme val="minor"/>
      </rPr>
      <t xml:space="preserve"> Is the projected functional feet awarded for stream mitigation. For barriers of 5 feet or less (or culverts) this value may be much less depending on fish passage conditions prior to barrier work and conditions provided after.</t>
    </r>
  </si>
  <si>
    <t>Hickory Shad</t>
  </si>
  <si>
    <t>American Shad</t>
  </si>
  <si>
    <t>*Will include dropdown of resident (gen), Anadramous (Gen), then all swap species</t>
  </si>
  <si>
    <t>River Herring</t>
  </si>
  <si>
    <t>Van Bibber Dam</t>
  </si>
  <si>
    <t>Anadramous</t>
  </si>
  <si>
    <t>Wilson's Mill Dam</t>
  </si>
  <si>
    <t>Mussel sp</t>
  </si>
  <si>
    <t>Daniel's Dam</t>
  </si>
  <si>
    <t>Cumberland Industrial Dam</t>
  </si>
  <si>
    <t>Species 1</t>
  </si>
  <si>
    <t>Species 2</t>
  </si>
  <si>
    <t>Species 3</t>
  </si>
  <si>
    <t>American Eel</t>
  </si>
  <si>
    <t>Drainage Area (sqmi)</t>
  </si>
  <si>
    <t>Drainage Area Adjustment</t>
  </si>
  <si>
    <t>Physiography</t>
  </si>
  <si>
    <t>Alewife</t>
  </si>
  <si>
    <t>Yellow Perch (from tidal only)</t>
  </si>
  <si>
    <t>*** Sediment removal only credited when recommended by resource agencies</t>
  </si>
  <si>
    <t>Example Sponsor</t>
  </si>
  <si>
    <t>Example Contact</t>
  </si>
  <si>
    <t>Resident fish sp</t>
  </si>
  <si>
    <t>Alosa pseudoharengus</t>
  </si>
  <si>
    <t>Alosa aestivalis</t>
  </si>
  <si>
    <t>Alosa sapidissima</t>
  </si>
  <si>
    <t>Alosa mediocris</t>
  </si>
  <si>
    <t>Anguilla rostrata</t>
  </si>
  <si>
    <t>General Resident/Eels</t>
  </si>
  <si>
    <t>Designated State/Federal Listing Status</t>
  </si>
  <si>
    <t>Designated State/Federal Listing</t>
  </si>
  <si>
    <t>Federally Endangered (LE)</t>
  </si>
  <si>
    <t>Federally Threatened (LT)</t>
  </si>
  <si>
    <t>Taxa listed as Threatened under the federal ESA; likley to become endangered within the foreseeable future throughout all or a significant portion of its range</t>
  </si>
  <si>
    <t>Federally Petitioned (FP)</t>
  </si>
  <si>
    <t>Taxa under request to list as Endangered or Threatened under the federal ESA</t>
  </si>
  <si>
    <t>State Endangered (SE)</t>
  </si>
  <si>
    <t>State In Need of Conservation (SI)</t>
  </si>
  <si>
    <t>A species whose continued existence as a viable component of Maryland's fauna is determined to be in jeopardy</t>
  </si>
  <si>
    <t>State Threatened (ST)</t>
  </si>
  <si>
    <t>A species that appears likely, within the foreseeable future, to become endangered in Maryland</t>
  </si>
  <si>
    <t>An animal species whose population is limited or declining in Maryland such that it may become threatened in the foreseeable future if current trends or conditions persist.</t>
  </si>
  <si>
    <t>General Assemblages</t>
  </si>
  <si>
    <t xml:space="preserve">Tab 3: Species of Concern and Multipliers for Providing Fish Passage </t>
  </si>
  <si>
    <t>List of Fish and Mussels</t>
  </si>
  <si>
    <t>To remove the proposed barrier to provide access to upstream habitat to diadromous and resident species and provide greater aquatic connectivity within the watershed.</t>
  </si>
  <si>
    <t>Lat (Decimal Degrees)</t>
  </si>
  <si>
    <t>Long (Decimal Degrees)</t>
  </si>
  <si>
    <t>Blockage Severity</t>
  </si>
  <si>
    <t>Barrier Name</t>
  </si>
  <si>
    <t>A. Backround Information</t>
  </si>
  <si>
    <t>B. WATERWAY BARRIER ASSESSMENT</t>
  </si>
  <si>
    <t>C. Expanded River Access</t>
  </si>
  <si>
    <t>D. ACTIVE SEDIMENT MANAGMEMENT***</t>
  </si>
  <si>
    <t>E. Known Fish and Mussel Species in Waterway</t>
  </si>
  <si>
    <t>E.	  KNOWN FISH AND MUSSEL SPECIES IN WATERWAY: Using data collected by the user and historic data from Maryland DNR and other sources (such as the freshwater network tool, link above) over the past 20 years, list the known fish and mussel species in the waterway (downstream of the barrier that may realistically migrate above it after removal)</t>
  </si>
  <si>
    <t>E.	  KNOWN FISH AND MUSSEL SPECIES IN WATERWAY: Using data collected by the user and historic data from Maryland DNR and other sources (such as the freshwater network tool, linked above) over the past 20 years, list the known fish and mussel species in the waterway (downstream of the barrier that may realistically migrate above it after removal)</t>
  </si>
  <si>
    <t>Diadromous</t>
  </si>
  <si>
    <t>Full</t>
  </si>
  <si>
    <t>Mitigation Ratio for Dams (4:1)</t>
  </si>
  <si>
    <t>Blockage Severity Adjustment</t>
  </si>
  <si>
    <t>Upstream Functional Network (UFN) Linear Feet</t>
  </si>
  <si>
    <t>UFN (Verified) Linear Feet</t>
  </si>
  <si>
    <t xml:space="preserve">UFN (Verified) Linear Feet </t>
  </si>
  <si>
    <t>Coastal Plain</t>
  </si>
  <si>
    <t>General Diadromous and Resident</t>
  </si>
  <si>
    <t>Upstream Functional Network (UFN) Miles</t>
  </si>
  <si>
    <t>4+</t>
  </si>
  <si>
    <t>Northern Snakehead</t>
  </si>
  <si>
    <t>Exotic Invasive</t>
  </si>
  <si>
    <t>Invasive</t>
  </si>
  <si>
    <t xml:space="preserve">D. ACTIVE SEDIMENT MANAGEMENT: When active sediment management is prescribed by the resource agencies, the user may seek additional credits from removal of accumulated impoundment sediment that would be detrimental to receiving waters.  70 cubic yards of sediment removal equates to 1 functional foot of lift.  Credits are provided up to 200,000 cubic yards of sediment removal (2,857 functional feet of stream credits). Not all barrier removal projects require sediment removal, but many will.  </t>
  </si>
  <si>
    <t>Migratory</t>
  </si>
  <si>
    <t>Taxa listed as Endagered under the federal Endangered Species Act (ESA); in danger of extinction throughout all or a significant portion of its range</t>
  </si>
  <si>
    <t>SPECIES OF CONCERN CLASSIFICATION AND MULTIPLIERS</t>
  </si>
  <si>
    <t>Semi-Migratory</t>
  </si>
  <si>
    <r>
      <rPr>
        <b/>
        <sz val="10"/>
        <color rgb="FF000000"/>
        <rFont val="Modern No. 20"/>
        <family val="1"/>
      </rPr>
      <t>Description:</t>
    </r>
    <r>
      <rPr>
        <sz val="10"/>
        <color rgb="FF000000"/>
        <rFont val="Modern No. 20"/>
        <family val="1"/>
      </rPr>
      <t xml:space="preserve"> In the Credit Calculation Tabs Section C, users will select either "General Resident Species" for resident species or "General Resident and Diadromous Species" for projects benefiting Diadromous species AND resident species.  Species of Concern regarding aquatic barriers are listed below along with a value awarded per linear foot by providing access through a barrier removal project.  Species of concern must be monitored to verify extent of movement to determine crediting.  The General species crediting is provided according to the UFN and watershed barrier verification. The terms "Diadromous" and "Migratory" are used interchangably. </t>
    </r>
  </si>
  <si>
    <t>** 1 functional foot/70 CY removed</t>
  </si>
  <si>
    <r>
      <t xml:space="preserve">Tab 1 Fish Passage Stream Credit Calculation for </t>
    </r>
    <r>
      <rPr>
        <sz val="18"/>
        <color theme="4" tint="-0.499984740745262"/>
        <rFont val="Modern No. 20"/>
        <family val="1"/>
      </rPr>
      <t>DAM REMOVAL</t>
    </r>
  </si>
  <si>
    <r>
      <t xml:space="preserve">Tab 2 Fish Passage Stream Credit Calculation for </t>
    </r>
    <r>
      <rPr>
        <b/>
        <sz val="18"/>
        <color theme="0" tint="-0.34998626667073579"/>
        <rFont val="Modern No. 20"/>
        <family val="1"/>
      </rPr>
      <t>CULVERT REMOVAL</t>
    </r>
  </si>
  <si>
    <r>
      <t xml:space="preserve">C. EXPANDED RIVER EXCESS: Expanded River Access assesses the expansion of available habitats to species moving into freed habitats from downstream areas.  It is broken into two parts: 1) </t>
    </r>
    <r>
      <rPr>
        <b/>
        <i/>
        <sz val="11"/>
        <color theme="1"/>
        <rFont val="Modern No. 20"/>
        <family val="1"/>
      </rPr>
      <t>General Assemblages</t>
    </r>
    <r>
      <rPr>
        <i/>
        <sz val="11"/>
        <color theme="1"/>
        <rFont val="Modern No. 20"/>
        <family val="1"/>
      </rPr>
      <t xml:space="preserve"> (This covers a range of species "General Resident" or "General Diadromous and Resident"). It provides a general crediting, without verification if specification are met with the barrier removal. In short, that the resulting condition results in a passable river segment with drops not exceeding 1 foot elevation.  2) </t>
    </r>
    <r>
      <rPr>
        <b/>
        <i/>
        <sz val="11"/>
        <color theme="1"/>
        <rFont val="Modern No. 20"/>
        <family val="1"/>
      </rPr>
      <t>Target Species</t>
    </r>
    <r>
      <rPr>
        <i/>
        <sz val="11"/>
        <color theme="1"/>
        <rFont val="Modern No. 20"/>
        <family val="1"/>
      </rPr>
      <t xml:space="preserve">: The user has the option to obtain additional crediting by tracking target species movements.  This would involve following species after barrier removal to determine if they utilized expanded areas and is limited to target species. Target species are eligible for a range of credits based on their conservation status, reflected in the network multiplier.  </t>
    </r>
    <r>
      <rPr>
        <b/>
        <i/>
        <sz val="11"/>
        <color theme="1"/>
        <rFont val="Modern No. 20"/>
        <family val="1"/>
      </rPr>
      <t>Upstream Functional Network (UFN)</t>
    </r>
    <r>
      <rPr>
        <i/>
        <sz val="11"/>
        <color theme="1"/>
        <rFont val="Modern No. 20"/>
        <family val="1"/>
      </rPr>
      <t xml:space="preserve">: is from the upstream functional Network provided in the “Freshwater Network Tool” linked above. The Freshwater Network Tool will express the UFN in miles, and th is worksheet converts it to linear feet (5280 ft/mile) in column F. </t>
    </r>
    <r>
      <rPr>
        <b/>
        <i/>
        <sz val="11"/>
        <color theme="1"/>
        <rFont val="Modern No. 20"/>
        <family val="1"/>
      </rPr>
      <t>"UFN (verified)"</t>
    </r>
    <r>
      <rPr>
        <i/>
        <sz val="11"/>
        <color theme="1"/>
        <rFont val="Modern No. 20"/>
        <family val="1"/>
      </rPr>
      <t xml:space="preserve"> is the gain after watershed verification by the user that the UFN is accurate or is in need of adjustment (typically downward due to other unknown barriers).  For dam removal projects, the "UFN (Verified)" may not exceed 50 miles (264,000 linear feet).  </t>
    </r>
    <r>
      <rPr>
        <b/>
        <i/>
        <sz val="11"/>
        <color theme="1"/>
        <rFont val="Modern No. 20"/>
        <family val="1"/>
      </rPr>
      <t>Functional Network Multiplier</t>
    </r>
    <r>
      <rPr>
        <i/>
        <sz val="11"/>
        <color theme="1"/>
        <rFont val="Modern No. 20"/>
        <family val="1"/>
      </rPr>
      <t xml:space="preserve">: These are auto-populated from the dropdown selections in column A. At the top for "General Assemblages" there are two choices in the dropdown.  For General Resident species the value is set at 1% per linear foot of access. For "General Diadroumous and Resident" 1.25% per linear foot of improved Access. The "General Diadromous and Resident" credit only applies to the first barrier above tidal water, otherwise "General Resident" must be selected.  The "General Assemblage" crediting is based on assumed access throughout the UFN.  The user will then need to enter any target species they seek credit for. Crediting for "Target Species" is performance based and ultimately depend on monitoring data after barrier removal. The list of eligible species can be viewed in Tab 3.  The crediting is set to ranges from -0.3%-0.3% per linear feet of improved access. Negative values are only provided for invasive species.   </t>
    </r>
  </si>
  <si>
    <t>Mitigation Ratio for Culverts (2.5:1)</t>
  </si>
  <si>
    <r>
      <t xml:space="preserve">C. EXPANDED RIVER EXCESS: Expanded River Access assesses the expansion of available habitats to species moving into freed habitats from downstream areas.  It is broken into two parts: 1) General Assemblages (This covers a range of species "General Resident" or "General Diadromous and Resident"). It provides a general crediting, without verification if specification are met with the barrier removal. In short, that the resulting condition results in a passable river segment with drops not exceeding 1 foot elevation.  2) Target Species: The user has the option to obtain additional crediting by tracking target species movements.  This would involve following species after barrier removal to determine if they utilized expanded areas and is limited to target species. Target species are eligible for a range of credits based on their conservation status, reflected in the network multiplier.  Upstream Functional Network (UFN): is from the upstream functional Network provided in the “Freshwater Network Tool” linked above. The Freshwater Network Tool will express the UFN in miles, and th is worksheet converts it to linear feet (5280 ft/mile) in column F. "UFN (verified)" is the gain after watershed verification by the user that the UFN is accurate or is in need of adjustment (typically downward due to other unknown barriers).  For culvert removal projects, the "UFN (Verified)" may not exceed 20 miles (105,600 linear feet).  Functional Network Multiplier: These are auto-populated from the dropdown selections in column A. At the top for "General Assemblages" there are two choices in the dropdown.  For General Resident species the value is set at 1% per linear foot of access. For "General Diadroumous and Resident" </t>
    </r>
    <r>
      <rPr>
        <b/>
        <i/>
        <sz val="11"/>
        <rFont val="Modern No. 20"/>
        <family val="1"/>
      </rPr>
      <t>1.25%</t>
    </r>
    <r>
      <rPr>
        <i/>
        <sz val="11"/>
        <color theme="1"/>
        <rFont val="Modern No. 20"/>
        <family val="1"/>
      </rPr>
      <t xml:space="preserve"> per linear foot of improved Access. The "General Diadromous and Resident" credit only applies to the first barrier above tidal water, otherwise "General Resident" must be selected.  The "General Assemblage" crediting is based on assumed access throughout the UFN.  The user will then need to enter any target species they seek credit for.  Crediting for "Target Species" is performance based and ultimately depend on monitoring data after barrier removal. The list of eligible species can be viewed in Tab 3.  The crediting is set to ranges from -0.3%-0.3% per linear feet of improved access. Negative values are only provided for invasive species.     </t>
    </r>
  </si>
  <si>
    <r>
      <t xml:space="preserve">B. WATERWAY BARRIER ASSESSMENT: </t>
    </r>
    <r>
      <rPr>
        <b/>
        <i/>
        <sz val="11"/>
        <color theme="1"/>
        <rFont val="Modern No. 20"/>
        <family val="1"/>
      </rPr>
      <t>Model</t>
    </r>
    <r>
      <rPr>
        <i/>
        <sz val="11"/>
        <color theme="1"/>
        <rFont val="Modern No. 20"/>
        <family val="1"/>
      </rPr>
      <t xml:space="preserve">: Using the Freshwater Network Tool for the Chesapeake Bay Region (Maryland Prioritization) (https://www.maps.tnc.org/chesfpp/#/explore), select the appropriate prioritization model for dams.  Does the project benefit Resident Species, Diadromous Species, or Brook Trout most effectively? This is the model you will want to choose.  Resource agencies may opine on the appropriate model for a given barrier.  Use the Maryland Prioritization. The </t>
    </r>
    <r>
      <rPr>
        <b/>
        <i/>
        <sz val="11"/>
        <color theme="1"/>
        <rFont val="Modern No. 20"/>
        <family val="1"/>
      </rPr>
      <t>barrier tier</t>
    </r>
    <r>
      <rPr>
        <i/>
        <sz val="11"/>
        <color theme="1"/>
        <rFont val="Modern No. 20"/>
        <family val="1"/>
      </rPr>
      <t xml:space="preserve"> will be provided at the above link.  </t>
    </r>
    <r>
      <rPr>
        <b/>
        <i/>
        <sz val="11"/>
        <color theme="1"/>
        <rFont val="Modern No. 20"/>
        <family val="1"/>
      </rPr>
      <t>Barrier Height</t>
    </r>
    <r>
      <rPr>
        <i/>
        <sz val="11"/>
        <color theme="1"/>
        <rFont val="Modern No. 20"/>
        <family val="1"/>
      </rPr>
      <t xml:space="preserve">: Enter the Barrier Height as the distance from the Water Surface during typical flows to the top of the barrier.  </t>
    </r>
    <r>
      <rPr>
        <b/>
        <i/>
        <sz val="11"/>
        <color theme="1"/>
        <rFont val="Modern No. 20"/>
        <family val="1"/>
      </rPr>
      <t>Physiography</t>
    </r>
    <r>
      <rPr>
        <i/>
        <sz val="11"/>
        <color theme="1"/>
        <rFont val="Modern No. 20"/>
        <family val="1"/>
      </rPr>
      <t xml:space="preserve">, Choose from Mountain, Piedmont, or Coastal Plain.  </t>
    </r>
    <r>
      <rPr>
        <b/>
        <i/>
        <sz val="11"/>
        <color theme="1"/>
        <rFont val="Modern No. 20"/>
        <family val="1"/>
      </rPr>
      <t>Drainage Area</t>
    </r>
    <r>
      <rPr>
        <i/>
        <sz val="11"/>
        <color theme="1"/>
        <rFont val="Modern No. 20"/>
        <family val="1"/>
      </rPr>
      <t xml:space="preserve">: Use USGS Stream Stats to determine the drainage area at the barrier. https://www.usgs.gov/streamstats  </t>
    </r>
    <r>
      <rPr>
        <b/>
        <i/>
        <sz val="11"/>
        <color theme="1"/>
        <rFont val="Modern No. 20"/>
        <family val="1"/>
      </rPr>
      <t>Mitigation Ratio</t>
    </r>
    <r>
      <rPr>
        <i/>
        <sz val="11"/>
        <color theme="1"/>
        <rFont val="Modern No. 20"/>
        <family val="1"/>
      </rPr>
      <t xml:space="preserve">: The mitigation ratio for fish passage for dam removal.  </t>
    </r>
    <r>
      <rPr>
        <b/>
        <i/>
        <sz val="11"/>
        <color theme="1"/>
        <rFont val="Modern No. 20"/>
        <family val="1"/>
      </rPr>
      <t>Data entry</t>
    </r>
    <r>
      <rPr>
        <i/>
        <sz val="11"/>
        <color theme="1"/>
        <rFont val="Modern No. 20"/>
        <family val="1"/>
      </rPr>
      <t xml:space="preserve">: User must enter data in white cells with </t>
    </r>
    <r>
      <rPr>
        <b/>
        <i/>
        <sz val="11"/>
        <color theme="1"/>
        <rFont val="Modern No. 20"/>
        <family val="1"/>
      </rPr>
      <t>BLACK</t>
    </r>
    <r>
      <rPr>
        <i/>
        <sz val="11"/>
        <color theme="1"/>
        <rFont val="Modern No. 20"/>
        <family val="1"/>
      </rPr>
      <t xml:space="preserve"> text.  Gray Cells with </t>
    </r>
    <r>
      <rPr>
        <b/>
        <i/>
        <sz val="11"/>
        <color theme="7" tint="-0.249977111117893"/>
        <rFont val="Modern No. 20"/>
        <family val="1"/>
      </rPr>
      <t>BLUE</t>
    </r>
    <r>
      <rPr>
        <b/>
        <i/>
        <sz val="11"/>
        <color theme="1"/>
        <rFont val="Modern No. 20"/>
        <family val="1"/>
      </rPr>
      <t xml:space="preserve"> </t>
    </r>
    <r>
      <rPr>
        <i/>
        <sz val="11"/>
        <color theme="1"/>
        <rFont val="Modern No. 20"/>
        <family val="1"/>
      </rPr>
      <t xml:space="preserve">text are generated automatically.    </t>
    </r>
  </si>
  <si>
    <r>
      <t xml:space="preserve">B. WATERWAY BARRIER ASSESSMENT:  </t>
    </r>
    <r>
      <rPr>
        <b/>
        <i/>
        <sz val="11"/>
        <color theme="1"/>
        <rFont val="Modern No. 20"/>
        <family val="1"/>
      </rPr>
      <t xml:space="preserve">Model: </t>
    </r>
    <r>
      <rPr>
        <i/>
        <sz val="11"/>
        <color theme="1"/>
        <rFont val="Modern No. 20"/>
        <family val="1"/>
      </rPr>
      <t xml:space="preserve">Using the Freshwater Network Tool for the Chesapeake Bay Region (Maryland Prioritization) (https://www.maps.tnc.org/chesfpp/#/explore), select the appropriate prioritization model for culverts.  Does the project benefit Resident Species, Diadromous Species, or Brook Trout most effectively? This is the model you will want to choose.  Resource agencies may opine on the appropriate model for a given barrier.  Use the Maryland Prioritization.  </t>
    </r>
    <r>
      <rPr>
        <b/>
        <i/>
        <sz val="11"/>
        <color theme="1"/>
        <rFont val="Modern No. 20"/>
        <family val="1"/>
      </rPr>
      <t>Barrier Tier:</t>
    </r>
    <r>
      <rPr>
        <i/>
        <sz val="11"/>
        <color theme="1"/>
        <rFont val="Modern No. 20"/>
        <family val="1"/>
      </rPr>
      <t xml:space="preserve"> The barrier tier will be provided at the above link.  </t>
    </r>
    <r>
      <rPr>
        <b/>
        <i/>
        <sz val="11"/>
        <color theme="1"/>
        <rFont val="Modern No. 20"/>
        <family val="1"/>
      </rPr>
      <t xml:space="preserve">Blockage Severity </t>
    </r>
    <r>
      <rPr>
        <i/>
        <sz val="11"/>
        <color theme="1"/>
        <rFont val="Modern No. 20"/>
        <family val="1"/>
      </rPr>
      <t xml:space="preserve">:Will be determined from a combination of the "Fact Sheet" for the barrier and "NAACC page" for the barrier found in the Freshwater Netowrk Tool in addition to field data collected by the user. In general barriers with a score of "Full AOP" are passable, "Reduced AOP" are partial barriers, and "No AOP" are complete blockages.  These selections must be field verified. </t>
    </r>
    <r>
      <rPr>
        <b/>
        <i/>
        <sz val="11"/>
        <color theme="1"/>
        <rFont val="Modern No. 20"/>
        <family val="1"/>
      </rPr>
      <t>Physiography</t>
    </r>
    <r>
      <rPr>
        <i/>
        <sz val="11"/>
        <color theme="1"/>
        <rFont val="Modern No. 20"/>
        <family val="1"/>
      </rPr>
      <t xml:space="preserve">, Choose from Mountain, Piedmont, or Coastal Plain.  </t>
    </r>
    <r>
      <rPr>
        <b/>
        <i/>
        <sz val="11"/>
        <color theme="1"/>
        <rFont val="Modern No. 20"/>
        <family val="1"/>
      </rPr>
      <t>Drainage Area</t>
    </r>
    <r>
      <rPr>
        <i/>
        <sz val="11"/>
        <color theme="1"/>
        <rFont val="Modern No. 20"/>
        <family val="1"/>
      </rPr>
      <t xml:space="preserve">: Use USGS Stream Stats to determine the drainage area at the barrier. https://www.usgs.gov/streamstats  </t>
    </r>
    <r>
      <rPr>
        <b/>
        <i/>
        <sz val="11"/>
        <color theme="1"/>
        <rFont val="Modern No. 20"/>
        <family val="1"/>
      </rPr>
      <t>Mitigation Ratio:</t>
    </r>
    <r>
      <rPr>
        <i/>
        <sz val="11"/>
        <color theme="1"/>
        <rFont val="Modern No. 20"/>
        <family val="1"/>
      </rPr>
      <t xml:space="preserve"> The mitigation ratio for fish passage for culvert removal.     </t>
    </r>
  </si>
  <si>
    <t>Example</t>
  </si>
  <si>
    <t>Example Dam</t>
  </si>
  <si>
    <t>Example Culvert</t>
  </si>
  <si>
    <r>
      <t xml:space="preserve">SEQUENCE:  The user should begin with Section A. Background Information, then Section E. Known Fish and Mussel Species in the Waterway.  From there the user should progress to section B. Waterway Barrier Assessment , C. Expanded River Access, and D. Active Sediment Management.  </t>
    </r>
    <r>
      <rPr>
        <b/>
        <i/>
        <sz val="11"/>
        <color theme="1"/>
        <rFont val="Modern No. 20"/>
        <family val="1"/>
      </rPr>
      <t>Data entry:</t>
    </r>
    <r>
      <rPr>
        <i/>
        <sz val="11"/>
        <color theme="1"/>
        <rFont val="Modern No. 20"/>
        <family val="1"/>
      </rPr>
      <t xml:space="preserve"> User must enter data in white cells with </t>
    </r>
    <r>
      <rPr>
        <b/>
        <i/>
        <sz val="11"/>
        <color theme="1"/>
        <rFont val="Modern No. 20"/>
        <family val="1"/>
      </rPr>
      <t>BLACK</t>
    </r>
    <r>
      <rPr>
        <i/>
        <sz val="11"/>
        <color theme="1"/>
        <rFont val="Modern No. 20"/>
        <family val="1"/>
      </rPr>
      <t xml:space="preserve"> text.  Gray Cells with </t>
    </r>
    <r>
      <rPr>
        <i/>
        <sz val="11"/>
        <color theme="7" tint="-0.249977111117893"/>
        <rFont val="Modern No. 20"/>
        <family val="1"/>
      </rPr>
      <t>BLUE</t>
    </r>
    <r>
      <rPr>
        <i/>
        <sz val="11"/>
        <color theme="1"/>
        <rFont val="Modern No. 20"/>
        <family val="1"/>
      </rPr>
      <t xml:space="preserve"> text are generated automatically. For analyzing multiple barriers, simply copy the template tab (Culverts or Dams) into a new sheet for each barrier by right clicking on the relevant tab below (1_Calc DAMS or 2_Calc Culverts).         </t>
    </r>
  </si>
  <si>
    <t xml:space="preserve">A.	BACKGROUND INFORMATION: User must fill out basic background information section.  In the summary, generally describe the barrier qualities, location, and objectives in its removal. Projects involving channel restoration may be eligible for additional crediting through the Maryland Stream Mitigation Framework (MSMF V.1. Final) Stream Channel and Stream Buffer Mitigation Calculators (https://www.nab.usace.army.mil/Missions/Regulatory/Mitigation/).  Keep in mind, credited stream channel and buffer restoration work requires permanent site protection, while stand alone barrier removal typically will not.  Stabilization of the barrier removal location will be required regardless of crediting approach outlined above.     </t>
  </si>
  <si>
    <t xml:space="preserve">D. ACTIVE SEDIMENT MANAGEMENT: When active sediment management is prescribed by the resource agencies, the user may seek additional credits from removal of accumulated impoundment sediment that would be detrimental to receiving waters.  70 cubic yards of sediment removal equates to 1 functional foot of lift.  Credits are provided up to 200,000 cubic yards of sediment removal (2,857 functional feet of stream credits). Not all barrier removal projects require sediment removal.  </t>
  </si>
  <si>
    <r>
      <t xml:space="preserve">SEQUENCE:  The user should begin with Section A. Background Information, then Section E. Known Fish and Mussel Species in the Waterway.  From there the user should progress to section B. Waterway Barrier Assessment , C. Expanded River Access, and D. Active Sediment Management.  Data entry: User must enter data in white cells with BLACK text.  Gray Cells with </t>
    </r>
    <r>
      <rPr>
        <i/>
        <sz val="11"/>
        <color theme="7" tint="-0.249977111117893"/>
        <rFont val="Modern No. 20"/>
        <family val="1"/>
      </rPr>
      <t>BLUE</t>
    </r>
    <r>
      <rPr>
        <i/>
        <sz val="11"/>
        <color theme="1"/>
        <rFont val="Modern No. 20"/>
        <family val="1"/>
      </rPr>
      <t xml:space="preserve"> text are generated automatically. For analyzing multiple barriers, simply copy the template tab (Culverts or Dams) into a new sheet for each barrier by right clicking on the relevant tab below (1_Calc DAMS or 2_Calc Culverts). </t>
    </r>
  </si>
  <si>
    <t xml:space="preserve">A.	BACKGROUND INFORMATION: User must fill out basic background information section.  In the summary, generally describe the barrier qualities, location, and objectives in its removal. Projects involving channel restoration may be eligible for additional crediting through the Maryland Stream Mitigation Framework (MSMF V.1. Final) Stream Channel and Stream Buffer Mitigation Calculators (https://www.nab.usace.army.mil/Missions/Regulatory/Mitigation/).  Keep in mind, credited stream channel and buffer restoration work requires permanent site protection, while stand alone barrier removal typically will not.  Stabilization of the barrier removal location will be required regardless of crediting approach outlined above.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</si>
</sst>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49" x14ac:knownFonts="1">
    <font>
      <sz val="11"/>
      <color theme="1"/>
      <name val="Trebuchet MS"/>
      <family val="2"/>
      <scheme val="minor"/>
    </font>
    <font>
      <i/>
      <sz val="11"/>
      <color theme="1"/>
      <name val="Trebuchet MS"/>
      <family val="2"/>
      <scheme val="minor"/>
    </font>
    <font>
      <b/>
      <sz val="11"/>
      <color theme="1"/>
      <name val="Trebuchet MS"/>
      <family val="2"/>
      <scheme val="minor"/>
    </font>
    <font>
      <b/>
      <i/>
      <sz val="11"/>
      <color theme="1"/>
      <name val="Trebuchet MS"/>
      <family val="2"/>
      <scheme val="minor"/>
    </font>
    <font>
      <sz val="10"/>
      <color rgb="FF000000"/>
      <name val="Arial"/>
      <family val="2"/>
    </font>
    <font>
      <i/>
      <sz val="10"/>
      <color rgb="FF000000"/>
      <name val="Arial"/>
      <family val="2"/>
    </font>
    <font>
      <sz val="18"/>
      <color theme="3"/>
      <name val="Trebuchet MS"/>
      <family val="2"/>
      <scheme val="minor"/>
    </font>
    <font>
      <sz val="11"/>
      <color theme="3" tint="0.79998168889431442"/>
      <name val="Trebuchet MS"/>
      <family val="2"/>
      <scheme val="minor"/>
    </font>
    <font>
      <sz val="18"/>
      <color theme="3" tint="0.79998168889431442"/>
      <name val="Modern No. 20"/>
      <family val="1"/>
    </font>
    <font>
      <sz val="18"/>
      <color theme="8" tint="0.39997558519241921"/>
      <name val="Modern No. 20"/>
      <family val="1"/>
    </font>
    <font>
      <sz val="11"/>
      <color theme="1"/>
      <name val="Modern No. 20"/>
      <family val="1"/>
    </font>
    <font>
      <i/>
      <sz val="11"/>
      <color theme="1"/>
      <name val="Modern No. 20"/>
      <family val="1"/>
    </font>
    <font>
      <sz val="20"/>
      <color theme="3" tint="0.79998168889431442"/>
      <name val="Modern No. 20"/>
      <family val="1"/>
    </font>
    <font>
      <b/>
      <sz val="10"/>
      <color rgb="FF000000"/>
      <name val="Modern No. 20"/>
      <family val="1"/>
    </font>
    <font>
      <sz val="10"/>
      <color rgb="FF000000"/>
      <name val="Modern No. 20"/>
      <family val="1"/>
    </font>
    <font>
      <b/>
      <sz val="10"/>
      <color theme="1"/>
      <name val="Modern No. 20"/>
      <family val="1"/>
    </font>
    <font>
      <u/>
      <sz val="10"/>
      <name val="Modern No. 20"/>
      <family val="1"/>
    </font>
    <font>
      <sz val="10"/>
      <color theme="1"/>
      <name val="Modern No. 20"/>
      <family val="1"/>
    </font>
    <font>
      <sz val="10"/>
      <name val="Modern No. 20"/>
      <family val="1"/>
    </font>
    <font>
      <sz val="11"/>
      <color theme="3" tint="0.79998168889431442"/>
      <name val="Modern No. 20"/>
      <family val="1"/>
    </font>
    <font>
      <sz val="16"/>
      <color theme="3"/>
      <name val="Modern No. 20"/>
      <family val="1"/>
    </font>
    <font>
      <b/>
      <sz val="24"/>
      <color theme="3" tint="0.79998168889431442"/>
      <name val="Modern No. 20"/>
      <family val="1"/>
    </font>
    <font>
      <sz val="16"/>
      <color theme="3" tint="-0.249977111117893"/>
      <name val="Modern No. 20"/>
      <family val="1"/>
    </font>
    <font>
      <b/>
      <sz val="16"/>
      <color theme="3" tint="-0.249977111117893"/>
      <name val="Modern No. 20"/>
      <family val="1"/>
    </font>
    <font>
      <sz val="20"/>
      <color theme="1"/>
      <name val="Trebuchet MS"/>
      <family val="2"/>
      <scheme val="minor"/>
    </font>
    <font>
      <i/>
      <sz val="11"/>
      <color theme="3" tint="0.79998168889431442"/>
      <name val="Modern No. 20"/>
      <family val="1"/>
    </font>
    <font>
      <b/>
      <i/>
      <sz val="11"/>
      <name val="Modern No. 20"/>
      <family val="1"/>
    </font>
    <font>
      <i/>
      <sz val="11"/>
      <name val="Modern No. 20"/>
      <family val="1"/>
    </font>
    <font>
      <sz val="12"/>
      <color theme="1"/>
      <name val="Modern No. 20"/>
      <family val="1"/>
    </font>
    <font>
      <sz val="18"/>
      <color theme="4" tint="0.79998168889431442"/>
      <name val="Modern No. 20"/>
      <family val="1"/>
    </font>
    <font>
      <sz val="16"/>
      <color rgb="FF002060"/>
      <name val="Modern No. 20"/>
      <family val="1"/>
    </font>
    <font>
      <b/>
      <sz val="16"/>
      <color rgb="FF002060"/>
      <name val="Modern No. 20"/>
      <family val="1"/>
    </font>
    <font>
      <sz val="11"/>
      <color rgb="FF000000"/>
      <name val="Modern No. 20"/>
      <family val="1"/>
    </font>
    <font>
      <sz val="18"/>
      <color theme="7" tint="-0.249977111117893"/>
      <name val="Modern No. 20"/>
      <family val="1"/>
    </font>
    <font>
      <sz val="11"/>
      <color theme="7" tint="-0.249977111117893"/>
      <name val="Trebuchet MS"/>
      <family val="2"/>
      <scheme val="minor"/>
    </font>
    <font>
      <sz val="22"/>
      <color theme="7" tint="-0.249977111117893"/>
      <name val="Modern No. 20"/>
      <family val="1"/>
    </font>
    <font>
      <sz val="22"/>
      <color theme="7" tint="-0.249977111117893"/>
      <name val="Trebuchet MS"/>
      <family val="2"/>
      <scheme val="minor"/>
    </font>
    <font>
      <b/>
      <i/>
      <sz val="11"/>
      <color theme="1"/>
      <name val="Modern No. 20"/>
      <family val="1"/>
    </font>
    <font>
      <sz val="20"/>
      <color rgb="FF000000"/>
      <name val="Modern No. 20"/>
      <family val="1"/>
    </font>
    <font>
      <sz val="11"/>
      <color theme="7" tint="-0.249977111117893"/>
      <name val="Modern No. 20"/>
      <family val="1"/>
    </font>
    <font>
      <sz val="16"/>
      <color theme="7" tint="-0.249977111117893"/>
      <name val="Modern No. 20"/>
      <family val="1"/>
    </font>
    <font>
      <sz val="18"/>
      <color theme="4" tint="-0.499984740745262"/>
      <name val="Modern No. 20"/>
      <family val="1"/>
    </font>
    <font>
      <b/>
      <sz val="18"/>
      <color theme="0" tint="-0.34998626667073579"/>
      <name val="Modern No. 20"/>
      <family val="1"/>
    </font>
    <font>
      <sz val="16"/>
      <name val="Modern No. 20"/>
      <family val="1"/>
    </font>
    <font>
      <sz val="11"/>
      <name val="Modern No. 20"/>
      <family val="1"/>
    </font>
    <font>
      <sz val="11"/>
      <name val="Trebuchet MS"/>
      <family val="2"/>
      <scheme val="minor"/>
    </font>
    <font>
      <sz val="18"/>
      <name val="Modern No. 20"/>
      <family val="1"/>
    </font>
    <font>
      <i/>
      <sz val="11"/>
      <color theme="7" tint="-0.249977111117893"/>
      <name val="Modern No. 20"/>
      <family val="1"/>
    </font>
    <font>
      <b/>
      <i/>
      <sz val="11"/>
      <color theme="7" tint="-0.249977111117893"/>
      <name val="Modern No. 20"/>
      <family val="1"/>
    </font>
  </fonts>
  <fills count="10">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theme="2" tint="-9.9948118533890809E-2"/>
        <bgColor indexed="64"/>
      </patternFill>
    </fill>
    <fill>
      <patternFill patternType="solid">
        <fgColor rgb="FFD0CECE"/>
        <bgColor indexed="64"/>
      </patternFill>
    </fill>
    <fill>
      <patternFill patternType="solid">
        <fgColor theme="7" tint="-0.249977111117893"/>
        <bgColor indexed="64"/>
      </patternFill>
    </fill>
    <fill>
      <patternFill patternType="solid">
        <fgColor theme="4" tint="0.59999389629810485"/>
        <bgColor indexed="64"/>
      </patternFill>
    </fill>
  </fills>
  <borders count="6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ck">
        <color theme="3" tint="0.39994506668294322"/>
      </left>
      <right/>
      <top style="thick">
        <color theme="3" tint="0.39994506668294322"/>
      </top>
      <bottom/>
      <diagonal/>
    </border>
    <border>
      <left/>
      <right/>
      <top style="thick">
        <color theme="3" tint="0.39994506668294322"/>
      </top>
      <bottom/>
      <diagonal/>
    </border>
    <border>
      <left/>
      <right style="thick">
        <color theme="3" tint="0.39994506668294322"/>
      </right>
      <top style="thick">
        <color theme="3" tint="0.39994506668294322"/>
      </top>
      <bottom/>
      <diagonal/>
    </border>
    <border>
      <left style="thick">
        <color theme="3" tint="0.39994506668294322"/>
      </left>
      <right/>
      <top/>
      <bottom/>
      <diagonal/>
    </border>
    <border>
      <left/>
      <right style="thick">
        <color theme="3" tint="0.39994506668294322"/>
      </right>
      <top/>
      <bottom/>
      <diagonal/>
    </border>
    <border>
      <left style="thick">
        <color theme="3" tint="0.39994506668294322"/>
      </left>
      <right/>
      <top/>
      <bottom style="thick">
        <color theme="3" tint="0.39994506668294322"/>
      </bottom>
      <diagonal/>
    </border>
    <border>
      <left/>
      <right/>
      <top/>
      <bottom style="thick">
        <color theme="3" tint="0.39994506668294322"/>
      </bottom>
      <diagonal/>
    </border>
    <border>
      <left/>
      <right style="thick">
        <color theme="3" tint="0.39994506668294322"/>
      </right>
      <top/>
      <bottom style="thick">
        <color theme="3" tint="0.39994506668294322"/>
      </bottom>
      <diagonal/>
    </border>
    <border>
      <left style="thick">
        <color theme="3" tint="0.39991454817346722"/>
      </left>
      <right style="thin">
        <color auto="1"/>
      </right>
      <top style="thick">
        <color theme="3" tint="0.39994506668294322"/>
      </top>
      <bottom/>
      <diagonal/>
    </border>
    <border>
      <left style="thin">
        <color auto="1"/>
      </left>
      <right style="thin">
        <color auto="1"/>
      </right>
      <top style="thick">
        <color theme="3" tint="0.39994506668294322"/>
      </top>
      <bottom/>
      <diagonal/>
    </border>
    <border>
      <left style="thin">
        <color auto="1"/>
      </left>
      <right style="thick">
        <color theme="3" tint="0.39991454817346722"/>
      </right>
      <top style="thick">
        <color theme="3" tint="0.39994506668294322"/>
      </top>
      <bottom/>
      <diagonal/>
    </border>
    <border>
      <left style="thick">
        <color theme="3" tint="0.39991454817346722"/>
      </left>
      <right style="thin">
        <color auto="1"/>
      </right>
      <top/>
      <bottom style="thin">
        <color auto="1"/>
      </bottom>
      <diagonal/>
    </border>
    <border>
      <left style="thin">
        <color auto="1"/>
      </left>
      <right style="thick">
        <color theme="3" tint="0.39991454817346722"/>
      </right>
      <top/>
      <bottom style="thin">
        <color auto="1"/>
      </bottom>
      <diagonal/>
    </border>
    <border>
      <left style="thick">
        <color theme="3" tint="0.39991454817346722"/>
      </left>
      <right style="thin">
        <color auto="1"/>
      </right>
      <top style="thin">
        <color auto="1"/>
      </top>
      <bottom style="thin">
        <color auto="1"/>
      </bottom>
      <diagonal/>
    </border>
    <border>
      <left style="thin">
        <color auto="1"/>
      </left>
      <right style="thick">
        <color theme="3" tint="0.39991454817346722"/>
      </right>
      <top style="thin">
        <color auto="1"/>
      </top>
      <bottom style="thin">
        <color auto="1"/>
      </bottom>
      <diagonal/>
    </border>
    <border>
      <left style="thick">
        <color theme="3" tint="0.39991454817346722"/>
      </left>
      <right/>
      <top style="thin">
        <color auto="1"/>
      </top>
      <bottom style="thick">
        <color theme="3" tint="0.39991454817346722"/>
      </bottom>
      <diagonal/>
    </border>
    <border>
      <left/>
      <right/>
      <top style="thin">
        <color auto="1"/>
      </top>
      <bottom style="thick">
        <color theme="3" tint="0.39991454817346722"/>
      </bottom>
      <diagonal/>
    </border>
    <border>
      <left/>
      <right/>
      <top/>
      <bottom style="thick">
        <color theme="3" tint="0.39991454817346722"/>
      </bottom>
      <diagonal/>
    </border>
    <border>
      <left/>
      <right style="thick">
        <color theme="3" tint="0.39991454817346722"/>
      </right>
      <top/>
      <bottom style="thick">
        <color theme="3" tint="0.39991454817346722"/>
      </bottom>
      <diagonal/>
    </border>
    <border>
      <left style="thick">
        <color theme="3" tint="0.39994506668294322"/>
      </left>
      <right/>
      <top style="thick">
        <color theme="3" tint="0.39991454817346722"/>
      </top>
      <bottom/>
      <diagonal/>
    </border>
    <border>
      <left/>
      <right/>
      <top style="thick">
        <color theme="3" tint="0.39991454817346722"/>
      </top>
      <bottom/>
      <diagonal/>
    </border>
    <border>
      <left/>
      <right style="thick">
        <color theme="3" tint="0.39994506668294322"/>
      </right>
      <top style="thick">
        <color theme="3" tint="0.39991454817346722"/>
      </top>
      <bottom/>
      <diagonal/>
    </border>
    <border>
      <left/>
      <right/>
      <top style="thick">
        <color theme="3" tint="0.39991454817346722"/>
      </top>
      <bottom style="thin">
        <color auto="1"/>
      </bottom>
      <diagonal/>
    </border>
    <border>
      <left style="thick">
        <color theme="3" tint="0.39988402966399123"/>
      </left>
      <right/>
      <top style="thin">
        <color auto="1"/>
      </top>
      <bottom/>
      <diagonal/>
    </border>
    <border>
      <left/>
      <right style="thick">
        <color theme="3" tint="0.39988402966399123"/>
      </right>
      <top style="thin">
        <color auto="1"/>
      </top>
      <bottom/>
      <diagonal/>
    </border>
    <border>
      <left style="thick">
        <color theme="3" tint="0.39988402966399123"/>
      </left>
      <right/>
      <top/>
      <bottom style="thick">
        <color theme="3" tint="0.39988402966399123"/>
      </bottom>
      <diagonal/>
    </border>
    <border>
      <left/>
      <right/>
      <top/>
      <bottom style="thick">
        <color theme="3" tint="0.39988402966399123"/>
      </bottom>
      <diagonal/>
    </border>
    <border>
      <left/>
      <right style="thick">
        <color theme="3" tint="0.39988402966399123"/>
      </right>
      <top/>
      <bottom style="thick">
        <color theme="3" tint="0.39988402966399123"/>
      </bottom>
      <diagonal/>
    </border>
    <border>
      <left style="thick">
        <color theme="3" tint="0.39988402966399123"/>
      </left>
      <right/>
      <top style="thick">
        <color theme="3" tint="0.39991454817346722"/>
      </top>
      <bottom style="thin">
        <color auto="1"/>
      </bottom>
      <diagonal/>
    </border>
    <border>
      <left/>
      <right style="thick">
        <color theme="3" tint="0.39988402966399123"/>
      </right>
      <top style="thick">
        <color theme="3" tint="0.39991454817346722"/>
      </top>
      <bottom style="thin">
        <color auto="1"/>
      </bottom>
      <diagonal/>
    </border>
    <border>
      <left style="thick">
        <color theme="3" tint="0.39991454817346722"/>
      </left>
      <right/>
      <top style="thin">
        <color auto="1"/>
      </top>
      <bottom style="thin">
        <color auto="1"/>
      </bottom>
      <diagonal/>
    </border>
    <border>
      <left style="thin">
        <color auto="1"/>
      </left>
      <right/>
      <top/>
      <bottom style="thin">
        <color auto="1"/>
      </bottom>
      <diagonal/>
    </border>
    <border>
      <left style="medium">
        <color indexed="64"/>
      </left>
      <right/>
      <top/>
      <bottom/>
      <diagonal/>
    </border>
    <border>
      <left/>
      <right/>
      <top/>
      <bottom style="medium">
        <color indexed="64"/>
      </bottom>
      <diagonal/>
    </border>
    <border>
      <left/>
      <right/>
      <top style="medium">
        <color indexed="64"/>
      </top>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top style="thin">
        <color auto="1"/>
      </top>
      <bottom/>
      <diagonal/>
    </border>
    <border>
      <left style="thin">
        <color auto="1"/>
      </left>
      <right style="thin">
        <color auto="1"/>
      </right>
      <top style="thin">
        <color auto="1"/>
      </top>
      <bottom/>
      <diagonal/>
    </border>
    <border>
      <left/>
      <right style="medium">
        <color indexed="64"/>
      </right>
      <top style="medium">
        <color indexed="64"/>
      </top>
      <bottom style="thin">
        <color auto="1"/>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style="medium">
        <color indexed="64"/>
      </left>
      <right/>
      <top/>
      <bottom style="thin">
        <color auto="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s>
  <cellStyleXfs count="2">
    <xf numFmtId="0" fontId="0" fillId="0" borderId="0"/>
    <xf numFmtId="0" fontId="4" fillId="0" borderId="0"/>
  </cellStyleXfs>
  <cellXfs count="328">
    <xf numFmtId="0" fontId="0" fillId="0" borderId="0" xfId="0"/>
    <xf numFmtId="0" fontId="0" fillId="0" borderId="0" xfId="0" applyAlignment="1">
      <alignment vertical="top"/>
    </xf>
    <xf numFmtId="1" fontId="2" fillId="0" borderId="0" xfId="0" applyNumberFormat="1" applyFont="1"/>
    <xf numFmtId="0" fontId="2" fillId="0" borderId="0" xfId="0" applyFont="1"/>
    <xf numFmtId="1" fontId="0" fillId="0" borderId="0" xfId="0" applyNumberFormat="1"/>
    <xf numFmtId="10" fontId="0" fillId="0" borderId="0" xfId="0" applyNumberFormat="1"/>
    <xf numFmtId="0" fontId="4" fillId="0" borderId="0" xfId="1"/>
    <xf numFmtId="0" fontId="0" fillId="0" borderId="0" xfId="0"/>
    <xf numFmtId="0" fontId="0" fillId="0" borderId="0" xfId="0" applyAlignment="1">
      <alignment horizontal="center" vertical="center"/>
    </xf>
    <xf numFmtId="0" fontId="4" fillId="0" borderId="0" xfId="1"/>
    <xf numFmtId="0" fontId="0" fillId="0" borderId="0" xfId="0"/>
    <xf numFmtId="0" fontId="0" fillId="4" borderId="0" xfId="0" applyFill="1"/>
    <xf numFmtId="0" fontId="0" fillId="0" borderId="0" xfId="0"/>
    <xf numFmtId="0" fontId="1" fillId="0" borderId="0" xfId="0" applyFont="1" applyAlignment="1"/>
    <xf numFmtId="9" fontId="4" fillId="0" borderId="0" xfId="1" applyNumberFormat="1"/>
    <xf numFmtId="0" fontId="4" fillId="0" borderId="0" xfId="1"/>
    <xf numFmtId="0" fontId="0" fillId="0" borderId="0" xfId="0"/>
    <xf numFmtId="1" fontId="6" fillId="0" borderId="0" xfId="0" applyNumberFormat="1" applyFont="1"/>
    <xf numFmtId="0" fontId="10" fillId="2" borderId="2" xfId="0" applyFont="1" applyFill="1" applyBorder="1"/>
    <xf numFmtId="0" fontId="10" fillId="2" borderId="3" xfId="0" applyFont="1" applyFill="1" applyBorder="1"/>
    <xf numFmtId="0" fontId="10" fillId="0" borderId="0" xfId="0" applyFont="1"/>
    <xf numFmtId="0" fontId="17" fillId="6" borderId="8" xfId="1" applyFont="1" applyFill="1" applyBorder="1" applyAlignment="1">
      <alignment horizontal="center"/>
    </xf>
    <xf numFmtId="10" fontId="17" fillId="6" borderId="8" xfId="1" applyNumberFormat="1" applyFont="1" applyFill="1" applyBorder="1" applyAlignment="1">
      <alignment horizontal="center"/>
    </xf>
    <xf numFmtId="0" fontId="18" fillId="6" borderId="8" xfId="1" applyFont="1" applyFill="1" applyBorder="1" applyAlignment="1">
      <alignment horizontal="center"/>
    </xf>
    <xf numFmtId="10" fontId="18" fillId="6" borderId="8" xfId="1" applyNumberFormat="1" applyFont="1" applyFill="1" applyBorder="1" applyAlignment="1">
      <alignment horizontal="center"/>
    </xf>
    <xf numFmtId="0" fontId="19" fillId="5" borderId="0" xfId="0" applyFont="1" applyFill="1" applyBorder="1"/>
    <xf numFmtId="0" fontId="10" fillId="2" borderId="1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0" xfId="0" applyFont="1" applyFill="1" applyBorder="1" applyAlignment="1">
      <alignment vertical="top"/>
    </xf>
    <xf numFmtId="0" fontId="10" fillId="2" borderId="14" xfId="0" applyFont="1" applyFill="1" applyBorder="1" applyAlignment="1">
      <alignment vertical="top"/>
    </xf>
    <xf numFmtId="0" fontId="10" fillId="2"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6" xfId="0" applyFont="1" applyFill="1" applyBorder="1" applyAlignment="1">
      <alignment vertical="top"/>
    </xf>
    <xf numFmtId="0" fontId="10" fillId="2" borderId="17" xfId="0" applyFont="1" applyFill="1" applyBorder="1" applyAlignment="1">
      <alignment vertical="top"/>
    </xf>
    <xf numFmtId="10" fontId="10" fillId="2" borderId="8" xfId="0" applyNumberFormat="1" applyFont="1" applyFill="1" applyBorder="1"/>
    <xf numFmtId="1" fontId="10" fillId="2" borderId="24" xfId="0" applyNumberFormat="1" applyFont="1" applyFill="1" applyBorder="1"/>
    <xf numFmtId="0" fontId="10" fillId="0" borderId="0" xfId="0" applyFont="1" applyAlignment="1">
      <alignment vertical="top"/>
    </xf>
    <xf numFmtId="0" fontId="11" fillId="0" borderId="25" xfId="0" applyFont="1" applyBorder="1" applyAlignment="1"/>
    <xf numFmtId="0" fontId="11" fillId="0" borderId="26" xfId="0" applyFont="1" applyBorder="1" applyAlignment="1"/>
    <xf numFmtId="0" fontId="10" fillId="0" borderId="27" xfId="0" applyFont="1" applyBorder="1"/>
    <xf numFmtId="0" fontId="10" fillId="0" borderId="30" xfId="0" applyFont="1" applyFill="1" applyBorder="1" applyAlignment="1">
      <alignment horizontal="center"/>
    </xf>
    <xf numFmtId="0" fontId="11" fillId="0" borderId="0" xfId="0" applyFont="1"/>
    <xf numFmtId="1" fontId="23" fillId="2" borderId="28" xfId="0" applyNumberFormat="1" applyFont="1" applyFill="1" applyBorder="1"/>
    <xf numFmtId="0" fontId="8" fillId="5" borderId="13" xfId="0" applyFont="1" applyFill="1" applyBorder="1" applyAlignment="1">
      <alignment wrapText="1"/>
    </xf>
    <xf numFmtId="0" fontId="0" fillId="5" borderId="0" xfId="0" applyFill="1"/>
    <xf numFmtId="0" fontId="10" fillId="0" borderId="0" xfId="0" applyFont="1" applyAlignment="1"/>
    <xf numFmtId="0" fontId="10" fillId="3" borderId="23" xfId="0" applyFont="1" applyFill="1" applyBorder="1"/>
    <xf numFmtId="0" fontId="10" fillId="3" borderId="8" xfId="0" applyFont="1" applyFill="1" applyBorder="1"/>
    <xf numFmtId="0" fontId="10" fillId="0" borderId="0" xfId="0" applyFont="1" applyAlignment="1">
      <alignment vertical="top" wrapText="1"/>
    </xf>
    <xf numFmtId="0" fontId="0" fillId="0" borderId="0" xfId="0" applyAlignment="1">
      <alignment wrapText="1"/>
    </xf>
    <xf numFmtId="0" fontId="0" fillId="0" borderId="0" xfId="0" applyAlignment="1"/>
    <xf numFmtId="0" fontId="14" fillId="2" borderId="8" xfId="1" applyFont="1" applyFill="1" applyBorder="1"/>
    <xf numFmtId="10" fontId="14" fillId="2" borderId="8" xfId="1" applyNumberFormat="1" applyFont="1" applyFill="1" applyBorder="1" applyAlignment="1">
      <alignment horizontal="center"/>
    </xf>
    <xf numFmtId="0" fontId="0" fillId="8" borderId="0" xfId="0" applyFill="1"/>
    <xf numFmtId="0" fontId="10" fillId="0" borderId="44" xfId="0" applyFont="1" applyBorder="1"/>
    <xf numFmtId="0" fontId="17" fillId="6" borderId="2" xfId="1" applyFont="1" applyFill="1" applyBorder="1" applyAlignment="1">
      <alignment horizontal="center"/>
    </xf>
    <xf numFmtId="0" fontId="18" fillId="6" borderId="2" xfId="1" applyFont="1" applyFill="1" applyBorder="1" applyAlignment="1">
      <alignment horizontal="center"/>
    </xf>
    <xf numFmtId="0" fontId="14" fillId="2" borderId="2" xfId="1" applyFont="1" applyFill="1" applyBorder="1"/>
    <xf numFmtId="0" fontId="12" fillId="0" borderId="0" xfId="0" applyFont="1" applyFill="1" applyBorder="1" applyAlignment="1">
      <alignment vertical="center" wrapText="1"/>
    </xf>
    <xf numFmtId="0" fontId="10" fillId="0" borderId="0" xfId="0" applyFont="1" applyFill="1" applyBorder="1" applyAlignment="1">
      <alignment wrapText="1"/>
    </xf>
    <xf numFmtId="0" fontId="14" fillId="0" borderId="0" xfId="1" applyFont="1" applyFill="1" applyBorder="1"/>
    <xf numFmtId="0" fontId="4" fillId="0" borderId="0" xfId="1" applyFill="1" applyBorder="1"/>
    <xf numFmtId="10" fontId="17" fillId="0" borderId="0" xfId="1" applyNumberFormat="1" applyFont="1" applyFill="1" applyBorder="1" applyAlignment="1">
      <alignment horizontal="center"/>
    </xf>
    <xf numFmtId="10" fontId="18" fillId="0" borderId="0" xfId="1" applyNumberFormat="1" applyFont="1" applyFill="1" applyBorder="1" applyAlignment="1">
      <alignment horizontal="center"/>
    </xf>
    <xf numFmtId="0" fontId="17" fillId="0" borderId="0" xfId="1" applyFont="1" applyFill="1" applyBorder="1"/>
    <xf numFmtId="0" fontId="14" fillId="0" borderId="0" xfId="1" applyFont="1" applyFill="1" applyBorder="1" applyAlignment="1">
      <alignment wrapText="1"/>
    </xf>
    <xf numFmtId="0" fontId="14" fillId="0" borderId="0" xfId="1" applyFont="1" applyFill="1" applyBorder="1" applyAlignment="1">
      <alignment vertical="center" wrapText="1"/>
    </xf>
    <xf numFmtId="0" fontId="10" fillId="2" borderId="56" xfId="0" applyFont="1" applyFill="1" applyBorder="1" applyAlignment="1">
      <alignment horizontal="center" vertical="center"/>
    </xf>
    <xf numFmtId="0" fontId="10" fillId="2" borderId="56" xfId="0" applyFont="1" applyFill="1" applyBorder="1" applyAlignment="1">
      <alignment horizontal="center" vertical="center" wrapText="1"/>
    </xf>
    <xf numFmtId="43" fontId="10" fillId="2" borderId="56" xfId="0" applyNumberFormat="1" applyFont="1" applyFill="1" applyBorder="1" applyAlignment="1">
      <alignment horizontal="center" vertical="top" wrapText="1"/>
    </xf>
    <xf numFmtId="0" fontId="16" fillId="6" borderId="4" xfId="1" applyFont="1" applyFill="1" applyBorder="1"/>
    <xf numFmtId="0" fontId="17" fillId="6" borderId="4" xfId="1" applyFont="1" applyFill="1" applyBorder="1"/>
    <xf numFmtId="0" fontId="14" fillId="2" borderId="4" xfId="1" applyFont="1" applyFill="1" applyBorder="1"/>
    <xf numFmtId="0" fontId="14" fillId="6" borderId="4" xfId="1" applyFont="1" applyFill="1" applyBorder="1"/>
    <xf numFmtId="0" fontId="18" fillId="6" borderId="4" xfId="1" applyFont="1" applyFill="1" applyBorder="1"/>
    <xf numFmtId="0" fontId="15" fillId="6" borderId="7" xfId="1" applyFont="1" applyFill="1" applyBorder="1"/>
    <xf numFmtId="0" fontId="15" fillId="6" borderId="9" xfId="1" applyFont="1" applyFill="1" applyBorder="1"/>
    <xf numFmtId="0" fontId="15" fillId="6" borderId="9" xfId="1" applyFont="1" applyFill="1" applyBorder="1" applyAlignment="1">
      <alignment horizontal="center" vertical="center"/>
    </xf>
    <xf numFmtId="0" fontId="15" fillId="6" borderId="9" xfId="1" applyFont="1" applyFill="1" applyBorder="1" applyAlignment="1">
      <alignment horizontal="center"/>
    </xf>
    <xf numFmtId="0" fontId="15" fillId="6" borderId="41" xfId="1" applyFont="1" applyFill="1" applyBorder="1" applyAlignment="1">
      <alignment horizontal="center"/>
    </xf>
    <xf numFmtId="0" fontId="15" fillId="6" borderId="41" xfId="1" applyFont="1" applyFill="1" applyBorder="1"/>
    <xf numFmtId="0" fontId="18" fillId="6" borderId="6" xfId="1" applyFont="1" applyFill="1" applyBorder="1"/>
    <xf numFmtId="0" fontId="18" fillId="6" borderId="49" xfId="1" applyFont="1" applyFill="1" applyBorder="1" applyAlignment="1">
      <alignment horizontal="center"/>
    </xf>
    <xf numFmtId="10" fontId="18" fillId="6" borderId="49" xfId="1" applyNumberFormat="1" applyFont="1" applyFill="1" applyBorder="1" applyAlignment="1">
      <alignment horizontal="center"/>
    </xf>
    <xf numFmtId="0" fontId="18" fillId="6" borderId="54" xfId="1" applyFont="1" applyFill="1" applyBorder="1" applyAlignment="1">
      <alignment horizontal="center"/>
    </xf>
    <xf numFmtId="43" fontId="10" fillId="8" borderId="0" xfId="0" applyNumberFormat="1" applyFont="1" applyFill="1" applyBorder="1" applyAlignment="1">
      <alignment horizontal="center" vertical="top" wrapText="1"/>
    </xf>
    <xf numFmtId="0" fontId="10" fillId="8" borderId="0" xfId="0" applyFont="1" applyFill="1" applyBorder="1" applyAlignment="1">
      <alignment horizontal="center"/>
    </xf>
    <xf numFmtId="0" fontId="10" fillId="8" borderId="0" xfId="0" applyFont="1" applyFill="1"/>
    <xf numFmtId="1" fontId="31" fillId="8" borderId="5" xfId="0" applyNumberFormat="1" applyFont="1" applyFill="1" applyBorder="1"/>
    <xf numFmtId="0" fontId="10" fillId="8" borderId="42" xfId="0" applyFont="1" applyFill="1" applyBorder="1" applyAlignment="1">
      <alignment horizontal="center"/>
    </xf>
    <xf numFmtId="0" fontId="10" fillId="8" borderId="42" xfId="0" applyFont="1" applyFill="1" applyBorder="1"/>
    <xf numFmtId="0" fontId="7" fillId="0" borderId="0" xfId="0" applyFont="1" applyFill="1" applyBorder="1" applyAlignment="1">
      <alignment vertical="top" wrapText="1"/>
    </xf>
    <xf numFmtId="0" fontId="7" fillId="0" borderId="0" xfId="0" applyFont="1" applyFill="1" applyBorder="1" applyAlignment="1">
      <alignment wrapText="1"/>
    </xf>
    <xf numFmtId="0" fontId="0" fillId="0" borderId="0" xfId="0" applyBorder="1" applyAlignment="1"/>
    <xf numFmtId="0" fontId="0" fillId="3" borderId="57" xfId="0" applyFill="1" applyBorder="1" applyAlignment="1"/>
    <xf numFmtId="0" fontId="7" fillId="3" borderId="57" xfId="0" applyFont="1" applyFill="1" applyBorder="1" applyAlignment="1">
      <alignment vertical="top"/>
    </xf>
    <xf numFmtId="0" fontId="7" fillId="3" borderId="57" xfId="0" applyFont="1" applyFill="1" applyBorder="1" applyAlignment="1"/>
    <xf numFmtId="0" fontId="4" fillId="0" borderId="0" xfId="1" applyFill="1"/>
    <xf numFmtId="0" fontId="10" fillId="0" borderId="42" xfId="0" applyFont="1" applyFill="1" applyBorder="1" applyAlignment="1" applyProtection="1">
      <alignment horizontal="center" vertical="center" wrapText="1"/>
      <protection locked="0"/>
    </xf>
    <xf numFmtId="0" fontId="10" fillId="2" borderId="2" xfId="0" applyFont="1" applyFill="1" applyBorder="1" applyProtection="1"/>
    <xf numFmtId="0" fontId="10" fillId="2" borderId="3" xfId="0" applyFont="1" applyFill="1" applyBorder="1" applyProtection="1"/>
    <xf numFmtId="0" fontId="10" fillId="2" borderId="56" xfId="0" applyFont="1" applyFill="1" applyBorder="1" applyAlignment="1" applyProtection="1">
      <alignment horizontal="center" vertical="center"/>
    </xf>
    <xf numFmtId="0" fontId="10" fillId="2" borderId="56" xfId="0" applyFont="1" applyFill="1" applyBorder="1" applyAlignment="1" applyProtection="1">
      <alignment horizontal="center" vertical="center" wrapText="1"/>
    </xf>
    <xf numFmtId="43" fontId="10" fillId="2" borderId="56" xfId="0" applyNumberFormat="1" applyFont="1" applyFill="1" applyBorder="1" applyAlignment="1" applyProtection="1">
      <alignment horizontal="center" vertical="top" wrapText="1"/>
    </xf>
    <xf numFmtId="43" fontId="10" fillId="8" borderId="0" xfId="0" applyNumberFormat="1" applyFont="1" applyFill="1" applyBorder="1" applyAlignment="1" applyProtection="1">
      <alignment horizontal="center" vertical="top" wrapText="1"/>
    </xf>
    <xf numFmtId="0" fontId="0" fillId="8" borderId="0" xfId="0" applyFill="1" applyProtection="1"/>
    <xf numFmtId="0" fontId="10" fillId="8" borderId="0" xfId="0" applyFont="1" applyFill="1" applyBorder="1" applyAlignment="1" applyProtection="1">
      <alignment horizontal="center"/>
    </xf>
    <xf numFmtId="1" fontId="31" fillId="8" borderId="5" xfId="0" applyNumberFormat="1" applyFont="1" applyFill="1" applyBorder="1" applyProtection="1"/>
    <xf numFmtId="0" fontId="10" fillId="8" borderId="0" xfId="0" applyFont="1" applyFill="1" applyProtection="1"/>
    <xf numFmtId="0" fontId="10" fillId="8" borderId="42" xfId="0" applyFont="1" applyFill="1" applyBorder="1" applyAlignment="1" applyProtection="1">
      <alignment horizontal="center"/>
    </xf>
    <xf numFmtId="0" fontId="10" fillId="8" borderId="42" xfId="0" applyFont="1" applyFill="1" applyBorder="1" applyProtection="1"/>
    <xf numFmtId="0" fontId="11" fillId="0" borderId="0" xfId="0" applyFont="1" applyProtection="1"/>
    <xf numFmtId="0" fontId="10" fillId="0" borderId="0" xfId="0" applyFont="1" applyProtection="1"/>
    <xf numFmtId="0" fontId="10" fillId="0" borderId="44" xfId="0" applyFont="1" applyBorder="1" applyProtection="1"/>
    <xf numFmtId="0" fontId="0" fillId="0" borderId="0" xfId="0" applyProtection="1"/>
    <xf numFmtId="0" fontId="10" fillId="3" borderId="57" xfId="0" applyFont="1" applyFill="1" applyBorder="1" applyAlignment="1" applyProtection="1">
      <alignment vertical="top"/>
      <protection locked="0"/>
    </xf>
    <xf numFmtId="0" fontId="0" fillId="3" borderId="57" xfId="0" applyFill="1" applyBorder="1" applyAlignment="1" applyProtection="1">
      <protection locked="0"/>
    </xf>
    <xf numFmtId="0" fontId="10" fillId="0" borderId="0" xfId="0" applyFont="1" applyProtection="1">
      <protection locked="0"/>
    </xf>
    <xf numFmtId="0" fontId="0" fillId="0" borderId="0" xfId="0" applyProtection="1">
      <protection locked="0"/>
    </xf>
    <xf numFmtId="0" fontId="10" fillId="3" borderId="52"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wrapText="1"/>
      <protection locked="0"/>
    </xf>
    <xf numFmtId="165" fontId="10" fillId="3" borderId="51" xfId="0" applyNumberFormat="1" applyFont="1" applyFill="1" applyBorder="1" applyAlignment="1" applyProtection="1">
      <alignment horizontal="center" vertical="center"/>
      <protection locked="0"/>
    </xf>
    <xf numFmtId="164" fontId="10" fillId="3" borderId="8" xfId="0" applyNumberFormat="1" applyFont="1" applyFill="1" applyBorder="1" applyAlignment="1" applyProtection="1">
      <protection locked="0"/>
    </xf>
    <xf numFmtId="164" fontId="10" fillId="3" borderId="2" xfId="0" applyNumberFormat="1" applyFont="1" applyFill="1" applyBorder="1" applyAlignment="1" applyProtection="1">
      <protection locked="0"/>
    </xf>
    <xf numFmtId="164" fontId="10" fillId="3" borderId="4" xfId="0" applyNumberFormat="1" applyFont="1" applyFill="1" applyBorder="1" applyAlignment="1" applyProtection="1">
      <protection locked="0"/>
    </xf>
    <xf numFmtId="0" fontId="10" fillId="3" borderId="51" xfId="0" applyFont="1" applyFill="1" applyBorder="1" applyAlignment="1" applyProtection="1">
      <alignment horizontal="center" vertical="center"/>
      <protection locked="0"/>
    </xf>
    <xf numFmtId="0" fontId="4" fillId="0" borderId="0" xfId="1" applyAlignment="1">
      <alignment wrapText="1"/>
    </xf>
    <xf numFmtId="0" fontId="4" fillId="9" borderId="8" xfId="1" applyFill="1" applyBorder="1"/>
    <xf numFmtId="10" fontId="4" fillId="9" borderId="8" xfId="1" applyNumberFormat="1" applyFill="1" applyBorder="1" applyAlignment="1">
      <alignment horizontal="center"/>
    </xf>
    <xf numFmtId="164" fontId="10" fillId="3" borderId="8" xfId="0" applyNumberFormat="1" applyFont="1" applyFill="1" applyBorder="1" applyAlignment="1" applyProtection="1">
      <protection locked="0"/>
    </xf>
    <xf numFmtId="0" fontId="39" fillId="2" borderId="52" xfId="0" applyFont="1" applyFill="1" applyBorder="1" applyAlignment="1" applyProtection="1">
      <alignment horizontal="center" vertical="center"/>
    </xf>
    <xf numFmtId="43" fontId="39" fillId="2" borderId="53" xfId="0" applyNumberFormat="1" applyFont="1" applyFill="1" applyBorder="1" applyAlignment="1" applyProtection="1">
      <alignment horizontal="center" vertical="center"/>
    </xf>
    <xf numFmtId="10" fontId="39" fillId="2" borderId="8" xfId="0" applyNumberFormat="1" applyFont="1" applyFill="1" applyBorder="1" applyProtection="1"/>
    <xf numFmtId="1" fontId="39" fillId="2" borderId="9" xfId="0" applyNumberFormat="1" applyFont="1" applyFill="1" applyBorder="1" applyProtection="1"/>
    <xf numFmtId="10" fontId="39" fillId="7" borderId="8" xfId="0" applyNumberFormat="1" applyFont="1" applyFill="1" applyBorder="1" applyAlignment="1" applyProtection="1"/>
    <xf numFmtId="0" fontId="39" fillId="2" borderId="51" xfId="0" applyFont="1" applyFill="1" applyBorder="1" applyAlignment="1" applyProtection="1">
      <alignment horizontal="center" vertical="center"/>
    </xf>
    <xf numFmtId="0" fontId="0" fillId="3" borderId="60" xfId="0" applyFill="1" applyBorder="1" applyAlignment="1"/>
    <xf numFmtId="0" fontId="7" fillId="3" borderId="60" xfId="0" applyFont="1" applyFill="1" applyBorder="1" applyAlignment="1">
      <alignment vertical="top"/>
    </xf>
    <xf numFmtId="0" fontId="7" fillId="3" borderId="60" xfId="0" applyFont="1" applyFill="1" applyBorder="1" applyAlignment="1"/>
    <xf numFmtId="0" fontId="10" fillId="3" borderId="61" xfId="0" applyFont="1" applyFill="1" applyBorder="1" applyAlignment="1" applyProtection="1">
      <alignment vertical="top"/>
      <protection locked="0"/>
    </xf>
    <xf numFmtId="0" fontId="0" fillId="3" borderId="61" xfId="0" applyFill="1" applyBorder="1" applyAlignment="1" applyProtection="1">
      <protection locked="0"/>
    </xf>
    <xf numFmtId="0" fontId="10" fillId="3" borderId="3" xfId="0" applyFont="1" applyFill="1" applyBorder="1" applyAlignment="1" applyProtection="1">
      <protection locked="0"/>
    </xf>
    <xf numFmtId="0" fontId="0" fillId="0" borderId="4" xfId="0" applyBorder="1" applyAlignment="1" applyProtection="1">
      <protection locked="0"/>
    </xf>
    <xf numFmtId="0" fontId="10" fillId="0" borderId="8" xfId="0" applyFont="1" applyBorder="1" applyAlignment="1" applyProtection="1">
      <alignment horizontal="center"/>
      <protection locked="0"/>
    </xf>
    <xf numFmtId="0" fontId="10" fillId="0" borderId="2"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10" fillId="2" borderId="48" xfId="0" applyFont="1" applyFill="1" applyBorder="1" applyAlignment="1" applyProtection="1">
      <alignment horizontal="center" wrapText="1"/>
    </xf>
    <xf numFmtId="0" fontId="10" fillId="2" borderId="5" xfId="0" applyFont="1" applyFill="1" applyBorder="1" applyAlignment="1" applyProtection="1">
      <alignment horizontal="center" wrapText="1"/>
    </xf>
    <xf numFmtId="0" fontId="39" fillId="2" borderId="5" xfId="0" applyFont="1" applyFill="1" applyBorder="1" applyAlignment="1" applyProtection="1">
      <alignment horizontal="center" wrapText="1"/>
    </xf>
    <xf numFmtId="3" fontId="10" fillId="0" borderId="56" xfId="0" applyNumberFormat="1" applyFont="1" applyBorder="1" applyAlignment="1" applyProtection="1">
      <alignment horizontal="center" wrapText="1"/>
      <protection locked="0"/>
    </xf>
    <xf numFmtId="0" fontId="10" fillId="0" borderId="56" xfId="0" applyFont="1" applyBorder="1" applyAlignment="1" applyProtection="1">
      <alignment horizontal="center" wrapText="1"/>
      <protection locked="0"/>
    </xf>
    <xf numFmtId="1" fontId="40" fillId="2" borderId="56" xfId="0" applyNumberFormat="1" applyFont="1" applyFill="1" applyBorder="1" applyAlignment="1" applyProtection="1">
      <alignment horizontal="center" wrapText="1"/>
    </xf>
    <xf numFmtId="0" fontId="40" fillId="2" borderId="56" xfId="0" applyFont="1" applyFill="1" applyBorder="1" applyAlignment="1" applyProtection="1">
      <alignment horizontal="center" wrapText="1"/>
    </xf>
    <xf numFmtId="0" fontId="46" fillId="2" borderId="2" xfId="0" applyFont="1" applyFill="1" applyBorder="1" applyAlignment="1" applyProtection="1">
      <alignment horizontal="center"/>
    </xf>
    <xf numFmtId="0" fontId="45" fillId="0" borderId="3" xfId="0" applyFont="1" applyBorder="1" applyAlignment="1" applyProtection="1">
      <alignment horizontal="center"/>
    </xf>
    <xf numFmtId="0" fontId="45" fillId="0" borderId="4" xfId="0" applyFont="1" applyBorder="1" applyAlignment="1" applyProtection="1">
      <alignment horizontal="center"/>
    </xf>
    <xf numFmtId="0" fontId="10" fillId="2" borderId="8" xfId="0" applyFont="1" applyFill="1" applyBorder="1" applyAlignment="1" applyProtection="1">
      <alignment horizontal="center"/>
    </xf>
    <xf numFmtId="0" fontId="11" fillId="8" borderId="5" xfId="0" applyFont="1" applyFill="1" applyBorder="1" applyAlignment="1"/>
    <xf numFmtId="0" fontId="0" fillId="8" borderId="5" xfId="0" applyFill="1" applyBorder="1" applyAlignment="1"/>
    <xf numFmtId="0" fontId="10" fillId="3" borderId="8" xfId="0" applyFont="1" applyFill="1" applyBorder="1" applyAlignment="1" applyProtection="1">
      <alignment horizontal="center"/>
      <protection locked="0"/>
    </xf>
    <xf numFmtId="0" fontId="11" fillId="3" borderId="8" xfId="0" applyFont="1" applyFill="1" applyBorder="1" applyAlignment="1" applyProtection="1">
      <alignment horizontal="center"/>
      <protection locked="0"/>
    </xf>
    <xf numFmtId="39" fontId="10" fillId="3" borderId="49" xfId="0" applyNumberFormat="1" applyFont="1" applyFill="1" applyBorder="1" applyAlignment="1" applyProtection="1">
      <protection locked="0"/>
    </xf>
    <xf numFmtId="164" fontId="39" fillId="2" borderId="49" xfId="0" applyNumberFormat="1" applyFont="1" applyFill="1" applyBorder="1" applyAlignment="1" applyProtection="1"/>
    <xf numFmtId="0" fontId="10" fillId="3" borderId="45" xfId="0" applyFont="1" applyFill="1" applyBorder="1" applyAlignment="1" applyProtection="1">
      <protection locked="0"/>
    </xf>
    <xf numFmtId="0" fontId="10" fillId="3" borderId="8" xfId="0" applyFont="1" applyFill="1" applyBorder="1" applyAlignment="1" applyProtection="1">
      <protection locked="0"/>
    </xf>
    <xf numFmtId="39" fontId="10" fillId="3" borderId="8" xfId="0" applyNumberFormat="1" applyFont="1" applyFill="1" applyBorder="1" applyAlignment="1" applyProtection="1">
      <protection locked="0"/>
    </xf>
    <xf numFmtId="164" fontId="39" fillId="2" borderId="8" xfId="0" applyNumberFormat="1" applyFont="1" applyFill="1" applyBorder="1" applyAlignment="1" applyProtection="1"/>
    <xf numFmtId="0" fontId="43" fillId="2" borderId="46" xfId="0" applyFont="1" applyFill="1" applyBorder="1" applyAlignment="1" applyProtection="1">
      <alignment horizontal="center" wrapText="1"/>
    </xf>
    <xf numFmtId="0" fontId="44" fillId="0" borderId="47" xfId="0" applyFont="1" applyBorder="1" applyAlignment="1" applyProtection="1">
      <alignment horizontal="center" wrapText="1"/>
    </xf>
    <xf numFmtId="0" fontId="44" fillId="0" borderId="50" xfId="0" applyFont="1" applyBorder="1" applyAlignment="1" applyProtection="1">
      <alignment horizontal="center" wrapText="1"/>
    </xf>
    <xf numFmtId="0" fontId="30" fillId="8" borderId="5" xfId="0" applyFont="1" applyFill="1" applyBorder="1" applyAlignment="1">
      <alignment wrapText="1"/>
    </xf>
    <xf numFmtId="164" fontId="10" fillId="3" borderId="2" xfId="0" applyNumberFormat="1" applyFont="1" applyFill="1" applyBorder="1" applyAlignment="1" applyProtection="1">
      <alignment vertical="center"/>
      <protection locked="0"/>
    </xf>
    <xf numFmtId="0" fontId="0" fillId="0" borderId="4" xfId="0" applyBorder="1" applyAlignment="1">
      <alignment vertical="center"/>
    </xf>
    <xf numFmtId="0" fontId="10" fillId="3" borderId="2" xfId="0" applyFont="1" applyFill="1" applyBorder="1" applyAlignment="1" applyProtection="1">
      <protection locked="0"/>
    </xf>
    <xf numFmtId="0" fontId="0" fillId="0" borderId="3" xfId="0" applyBorder="1" applyAlignment="1" applyProtection="1">
      <protection locked="0"/>
    </xf>
    <xf numFmtId="0" fontId="10" fillId="2" borderId="5" xfId="0" applyFont="1" applyFill="1" applyBorder="1" applyAlignment="1">
      <alignment horizontal="center"/>
    </xf>
    <xf numFmtId="0" fontId="10" fillId="0" borderId="0" xfId="0" applyFont="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43" fillId="2" borderId="42" xfId="0" applyFont="1" applyFill="1" applyBorder="1" applyAlignment="1">
      <alignment horizontal="center" wrapText="1"/>
    </xf>
    <xf numFmtId="0" fontId="44" fillId="2" borderId="0" xfId="0" applyFont="1" applyFill="1" applyBorder="1" applyAlignment="1">
      <alignment horizontal="center" wrapText="1"/>
    </xf>
    <xf numFmtId="0" fontId="45" fillId="0" borderId="0" xfId="0" applyFont="1" applyAlignment="1"/>
    <xf numFmtId="49" fontId="10" fillId="2" borderId="56" xfId="0" applyNumberFormat="1" applyFont="1" applyFill="1" applyBorder="1" applyAlignment="1">
      <alignment vertical="center" wrapText="1"/>
    </xf>
    <xf numFmtId="0" fontId="0" fillId="0" borderId="56" xfId="0" applyBorder="1" applyAlignment="1">
      <alignment vertical="center" wrapText="1"/>
    </xf>
    <xf numFmtId="0" fontId="28" fillId="0" borderId="51" xfId="0" applyFont="1" applyBorder="1" applyAlignment="1" applyProtection="1">
      <alignment horizontal="center" vertical="center" wrapText="1"/>
      <protection locked="0"/>
    </xf>
    <xf numFmtId="0" fontId="28" fillId="0" borderId="43" xfId="0" applyFont="1" applyBorder="1" applyAlignment="1" applyProtection="1">
      <alignment horizontal="center" vertical="center" wrapText="1"/>
      <protection locked="0"/>
    </xf>
    <xf numFmtId="0" fontId="43" fillId="2" borderId="59" xfId="0" applyFont="1" applyFill="1" applyBorder="1" applyAlignment="1" applyProtection="1">
      <alignment horizontal="center" wrapText="1"/>
    </xf>
    <xf numFmtId="0" fontId="44" fillId="2" borderId="1" xfId="0" applyFont="1" applyFill="1" applyBorder="1" applyAlignment="1" applyProtection="1">
      <alignment horizontal="center" wrapText="1"/>
    </xf>
    <xf numFmtId="0" fontId="45" fillId="0" borderId="1" xfId="0" applyFont="1" applyBorder="1" applyAlignment="1">
      <alignment horizontal="center" wrapText="1"/>
    </xf>
    <xf numFmtId="0" fontId="45" fillId="0" borderId="1" xfId="0" applyFont="1" applyBorder="1" applyAlignment="1">
      <alignment wrapText="1"/>
    </xf>
    <xf numFmtId="0" fontId="46" fillId="2" borderId="3"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11" fillId="3" borderId="58" xfId="0" applyFont="1" applyFill="1" applyBorder="1" applyAlignment="1" applyProtection="1">
      <alignment vertical="top" wrapText="1"/>
    </xf>
    <xf numFmtId="0" fontId="1" fillId="0" borderId="0" xfId="0" applyFont="1" applyAlignment="1" applyProtection="1">
      <alignment wrapText="1"/>
    </xf>
    <xf numFmtId="0" fontId="1" fillId="0" borderId="58" xfId="0" applyFont="1" applyBorder="1" applyAlignment="1" applyProtection="1">
      <alignment wrapText="1"/>
    </xf>
    <xf numFmtId="0" fontId="11" fillId="3" borderId="0" xfId="0" applyFont="1" applyFill="1" applyBorder="1" applyAlignment="1" applyProtection="1">
      <alignment vertical="top" wrapText="1"/>
    </xf>
    <xf numFmtId="0" fontId="10" fillId="2" borderId="8" xfId="0" applyFont="1" applyFill="1" applyBorder="1" applyAlignment="1" applyProtection="1">
      <alignment vertical="center"/>
    </xf>
    <xf numFmtId="0" fontId="10" fillId="2" borderId="8" xfId="0" applyFont="1" applyFill="1" applyBorder="1" applyAlignment="1" applyProtection="1">
      <alignment vertical="center" wrapText="1"/>
    </xf>
    <xf numFmtId="0" fontId="10" fillId="2" borderId="54" xfId="0" applyFont="1" applyFill="1" applyBorder="1" applyAlignment="1" applyProtection="1">
      <alignment vertical="center" wrapText="1"/>
    </xf>
    <xf numFmtId="0" fontId="0" fillId="0" borderId="6" xfId="0" applyBorder="1" applyAlignment="1">
      <alignment vertical="center" wrapText="1"/>
    </xf>
    <xf numFmtId="0" fontId="0" fillId="0" borderId="41" xfId="0" applyBorder="1" applyAlignment="1">
      <alignment vertical="center" wrapText="1"/>
    </xf>
    <xf numFmtId="0" fontId="0" fillId="0" borderId="7" xfId="0" applyBorder="1" applyAlignment="1">
      <alignment vertical="center" wrapText="1"/>
    </xf>
    <xf numFmtId="0" fontId="10" fillId="2" borderId="49" xfId="0" applyFont="1" applyFill="1" applyBorder="1" applyAlignment="1" applyProtection="1">
      <alignment vertical="center" wrapText="1"/>
    </xf>
    <xf numFmtId="0" fontId="0" fillId="0" borderId="9" xfId="0" applyBorder="1" applyAlignment="1">
      <alignment vertical="center" wrapText="1"/>
    </xf>
    <xf numFmtId="0" fontId="11" fillId="3" borderId="55" xfId="0" applyFont="1" applyFill="1" applyBorder="1" applyAlignment="1" applyProtection="1">
      <alignment horizontal="left" vertical="top" wrapText="1"/>
    </xf>
    <xf numFmtId="0" fontId="1" fillId="0" borderId="0" xfId="0" applyFont="1" applyAlignment="1" applyProtection="1">
      <alignment horizontal="left" vertical="top" wrapText="1"/>
    </xf>
    <xf numFmtId="0" fontId="1" fillId="0" borderId="55" xfId="0" applyFont="1" applyBorder="1" applyAlignment="1" applyProtection="1">
      <alignment horizontal="left" vertical="top" wrapText="1"/>
    </xf>
    <xf numFmtId="0" fontId="29" fillId="8" borderId="0" xfId="0" applyFont="1" applyFill="1" applyAlignment="1">
      <alignment horizontal="center" vertical="center" wrapText="1"/>
    </xf>
    <xf numFmtId="0" fontId="9" fillId="8" borderId="0" xfId="0" applyFont="1" applyFill="1" applyAlignment="1">
      <alignment horizontal="center" vertical="center" wrapText="1"/>
    </xf>
    <xf numFmtId="0" fontId="9" fillId="8" borderId="1" xfId="0" applyFont="1" applyFill="1" applyBorder="1" applyAlignment="1">
      <alignment horizontal="center" vertical="center" wrapText="1"/>
    </xf>
    <xf numFmtId="0" fontId="10" fillId="2" borderId="2" xfId="0" applyFont="1" applyFill="1" applyBorder="1" applyAlignment="1"/>
    <xf numFmtId="0" fontId="10" fillId="2" borderId="3" xfId="0" applyFont="1" applyFill="1" applyBorder="1" applyAlignment="1"/>
    <xf numFmtId="0" fontId="10" fillId="3" borderId="4" xfId="0" applyFont="1" applyFill="1" applyBorder="1" applyAlignment="1" applyProtection="1">
      <protection locked="0"/>
    </xf>
    <xf numFmtId="0" fontId="33" fillId="5" borderId="5" xfId="0" applyFont="1" applyFill="1" applyBorder="1" applyAlignment="1">
      <alignment horizontal="center"/>
    </xf>
    <xf numFmtId="0" fontId="34" fillId="5" borderId="5" xfId="0" applyFont="1" applyFill="1" applyBorder="1" applyAlignment="1">
      <alignment horizontal="center"/>
    </xf>
    <xf numFmtId="0" fontId="34" fillId="5" borderId="1" xfId="0" applyFont="1" applyFill="1" applyBorder="1" applyAlignment="1">
      <alignment horizontal="center"/>
    </xf>
    <xf numFmtId="1" fontId="35" fillId="5" borderId="5" xfId="0" applyNumberFormat="1" applyFont="1" applyFill="1" applyBorder="1" applyAlignment="1">
      <alignment horizontal="center"/>
    </xf>
    <xf numFmtId="0" fontId="36" fillId="5" borderId="5" xfId="0" applyFont="1" applyFill="1" applyBorder="1" applyAlignment="1">
      <alignment horizontal="center"/>
    </xf>
    <xf numFmtId="0" fontId="36" fillId="5" borderId="0" xfId="0" applyFont="1" applyFill="1" applyAlignment="1">
      <alignment horizontal="center"/>
    </xf>
    <xf numFmtId="0" fontId="36" fillId="5" borderId="0" xfId="0" applyFont="1" applyFill="1" applyBorder="1" applyAlignment="1">
      <alignment horizontal="center"/>
    </xf>
    <xf numFmtId="0" fontId="36" fillId="5" borderId="1" xfId="0" applyFont="1" applyFill="1" applyBorder="1" applyAlignment="1">
      <alignment horizontal="center"/>
    </xf>
    <xf numFmtId="0" fontId="10" fillId="3" borderId="2" xfId="0" applyFont="1" applyFill="1" applyBorder="1" applyAlignment="1" applyProtection="1">
      <alignment horizontal="left"/>
      <protection locked="0"/>
    </xf>
    <xf numFmtId="0" fontId="0" fillId="0" borderId="3" xfId="0" applyBorder="1" applyAlignment="1" applyProtection="1">
      <alignment horizontal="left"/>
      <protection locked="0"/>
    </xf>
    <xf numFmtId="0" fontId="10" fillId="2" borderId="2" xfId="0" applyFont="1" applyFill="1" applyBorder="1" applyAlignment="1" applyProtection="1"/>
    <xf numFmtId="0" fontId="10" fillId="2" borderId="3" xfId="0" applyFont="1" applyFill="1" applyBorder="1" applyAlignment="1" applyProtection="1"/>
    <xf numFmtId="0" fontId="44" fillId="2" borderId="47" xfId="0" applyFont="1" applyFill="1" applyBorder="1" applyAlignment="1" applyProtection="1">
      <alignment horizontal="center" wrapText="1"/>
    </xf>
    <xf numFmtId="0" fontId="45" fillId="0" borderId="47" xfId="0" applyFont="1" applyBorder="1" applyAlignment="1">
      <alignment horizontal="center" wrapText="1"/>
    </xf>
    <xf numFmtId="0" fontId="11" fillId="3" borderId="62" xfId="0" applyFont="1" applyFill="1" applyBorder="1" applyAlignment="1" applyProtection="1">
      <alignment vertical="top" wrapText="1"/>
    </xf>
    <xf numFmtId="0" fontId="1" fillId="0" borderId="63" xfId="0" applyFont="1" applyBorder="1" applyAlignment="1" applyProtection="1">
      <alignment wrapText="1"/>
    </xf>
    <xf numFmtId="0" fontId="1" fillId="0" borderId="64" xfId="0" applyFont="1" applyBorder="1" applyAlignment="1" applyProtection="1">
      <alignment wrapText="1"/>
    </xf>
    <xf numFmtId="0" fontId="1" fillId="0" borderId="62" xfId="0" applyFont="1" applyBorder="1" applyAlignment="1" applyProtection="1">
      <alignment wrapText="1"/>
    </xf>
    <xf numFmtId="0" fontId="1" fillId="3" borderId="63" xfId="0" applyFont="1" applyFill="1" applyBorder="1" applyAlignment="1" applyProtection="1">
      <alignment wrapText="1"/>
    </xf>
    <xf numFmtId="0" fontId="1" fillId="3" borderId="64" xfId="0" applyFont="1" applyFill="1" applyBorder="1" applyAlignment="1" applyProtection="1">
      <alignment wrapText="1"/>
    </xf>
    <xf numFmtId="0" fontId="1" fillId="3" borderId="62" xfId="0" applyFont="1" applyFill="1" applyBorder="1" applyAlignment="1" applyProtection="1">
      <alignment wrapText="1"/>
    </xf>
    <xf numFmtId="0" fontId="33" fillId="5" borderId="5" xfId="0" applyFont="1" applyFill="1" applyBorder="1" applyAlignment="1" applyProtection="1">
      <alignment horizontal="center"/>
    </xf>
    <xf numFmtId="0" fontId="34" fillId="5" borderId="5" xfId="0" applyFont="1" applyFill="1" applyBorder="1" applyAlignment="1" applyProtection="1">
      <alignment horizontal="center"/>
    </xf>
    <xf numFmtId="0" fontId="34" fillId="5" borderId="1" xfId="0" applyFont="1" applyFill="1" applyBorder="1" applyAlignment="1" applyProtection="1">
      <alignment horizontal="center"/>
    </xf>
    <xf numFmtId="1" fontId="35" fillId="5" borderId="5" xfId="0" applyNumberFormat="1" applyFont="1" applyFill="1" applyBorder="1" applyAlignment="1" applyProtection="1">
      <alignment horizontal="center"/>
    </xf>
    <xf numFmtId="0" fontId="36" fillId="5" borderId="5" xfId="0" applyFont="1" applyFill="1" applyBorder="1" applyAlignment="1" applyProtection="1">
      <alignment horizontal="center"/>
    </xf>
    <xf numFmtId="0" fontId="36" fillId="5" borderId="0" xfId="0" applyFont="1" applyFill="1" applyAlignment="1" applyProtection="1">
      <alignment horizontal="center"/>
    </xf>
    <xf numFmtId="0" fontId="36" fillId="5" borderId="0" xfId="0" applyFont="1" applyFill="1" applyBorder="1" applyAlignment="1" applyProtection="1">
      <alignment horizontal="center"/>
    </xf>
    <xf numFmtId="0" fontId="36" fillId="5" borderId="1" xfId="0" applyFont="1" applyFill="1" applyBorder="1" applyAlignment="1" applyProtection="1">
      <alignment horizontal="center"/>
    </xf>
    <xf numFmtId="0" fontId="43" fillId="2" borderId="42" xfId="0" applyFont="1" applyFill="1" applyBorder="1" applyAlignment="1" applyProtection="1">
      <alignment horizontal="center" wrapText="1"/>
    </xf>
    <xf numFmtId="0" fontId="44" fillId="2" borderId="0" xfId="0" applyFont="1" applyFill="1" applyBorder="1" applyAlignment="1" applyProtection="1">
      <alignment horizontal="center" wrapText="1"/>
    </xf>
    <xf numFmtId="0" fontId="45" fillId="0" borderId="0" xfId="0" applyFont="1" applyAlignment="1" applyProtection="1"/>
    <xf numFmtId="164" fontId="39" fillId="2" borderId="8" xfId="0" applyNumberFormat="1" applyFont="1" applyFill="1" applyBorder="1" applyAlignment="1" applyProtection="1">
      <protection locked="0"/>
    </xf>
    <xf numFmtId="0" fontId="29" fillId="8" borderId="0" xfId="0" applyFont="1" applyFill="1" applyAlignment="1" applyProtection="1">
      <alignment horizontal="center" vertical="center" wrapText="1"/>
    </xf>
    <xf numFmtId="0" fontId="9" fillId="8" borderId="0" xfId="0" applyFont="1" applyFill="1" applyAlignment="1" applyProtection="1">
      <alignment horizontal="center" vertical="center" wrapText="1"/>
    </xf>
    <xf numFmtId="0" fontId="9" fillId="8" borderId="1" xfId="0" applyFont="1" applyFill="1" applyBorder="1" applyAlignment="1" applyProtection="1">
      <alignment horizontal="center" vertical="center" wrapText="1"/>
    </xf>
    <xf numFmtId="0" fontId="46" fillId="2" borderId="3" xfId="0" applyFont="1" applyFill="1" applyBorder="1" applyAlignment="1" applyProtection="1">
      <alignment horizontal="center" vertical="center" wrapText="1"/>
    </xf>
    <xf numFmtId="0" fontId="45" fillId="2" borderId="3" xfId="0" applyFont="1" applyFill="1" applyBorder="1" applyAlignment="1" applyProtection="1">
      <alignment horizontal="center" vertical="center" wrapText="1"/>
    </xf>
    <xf numFmtId="49" fontId="10" fillId="2" borderId="56" xfId="0" applyNumberFormat="1" applyFont="1" applyFill="1" applyBorder="1" applyAlignment="1" applyProtection="1">
      <alignment vertical="center" wrapText="1"/>
    </xf>
    <xf numFmtId="0" fontId="0" fillId="0" borderId="56" xfId="0" applyBorder="1" applyAlignment="1" applyProtection="1">
      <alignment vertical="center" wrapText="1"/>
    </xf>
    <xf numFmtId="0" fontId="11" fillId="8" borderId="5" xfId="0" applyFont="1" applyFill="1" applyBorder="1" applyAlignment="1" applyProtection="1"/>
    <xf numFmtId="0" fontId="0" fillId="8" borderId="5" xfId="0" applyFill="1" applyBorder="1" applyAlignment="1" applyProtection="1"/>
    <xf numFmtId="0" fontId="30" fillId="8" borderId="5" xfId="0" applyFont="1" applyFill="1" applyBorder="1" applyAlignment="1" applyProtection="1">
      <alignment wrapText="1"/>
    </xf>
    <xf numFmtId="0" fontId="10" fillId="2" borderId="5" xfId="0" applyFont="1" applyFill="1" applyBorder="1" applyAlignment="1" applyProtection="1">
      <alignment horizontal="center"/>
    </xf>
    <xf numFmtId="0" fontId="4" fillId="0" borderId="0" xfId="1" applyAlignment="1">
      <alignment wrapText="1"/>
    </xf>
    <xf numFmtId="0" fontId="4" fillId="0" borderId="0" xfId="1" applyAlignment="1"/>
    <xf numFmtId="0" fontId="5" fillId="0" borderId="5" xfId="1" applyFont="1" applyBorder="1" applyAlignment="1">
      <alignment wrapText="1"/>
    </xf>
    <xf numFmtId="0" fontId="0" fillId="0" borderId="5" xfId="0" applyBorder="1" applyAlignment="1">
      <alignment wrapText="1"/>
    </xf>
    <xf numFmtId="0" fontId="0" fillId="0" borderId="0" xfId="0" applyAlignment="1">
      <alignment wrapText="1"/>
    </xf>
    <xf numFmtId="0" fontId="14" fillId="0" borderId="8" xfId="1" applyFont="1" applyBorder="1" applyAlignment="1">
      <alignment horizontal="center" vertical="center"/>
    </xf>
    <xf numFmtId="10" fontId="17" fillId="0" borderId="8" xfId="1" applyNumberFormat="1" applyFont="1" applyFill="1" applyBorder="1" applyAlignment="1">
      <alignment horizontal="center" vertical="center" wrapText="1"/>
    </xf>
    <xf numFmtId="0" fontId="14" fillId="0" borderId="8" xfId="1" applyFont="1" applyBorder="1" applyAlignment="1">
      <alignment horizontal="left" vertical="center"/>
    </xf>
    <xf numFmtId="0" fontId="14" fillId="0" borderId="8" xfId="1" applyFont="1" applyFill="1" applyBorder="1" applyAlignment="1">
      <alignment horizontal="left" wrapText="1"/>
    </xf>
    <xf numFmtId="0" fontId="14" fillId="0" borderId="8" xfId="1" applyFont="1" applyFill="1" applyBorder="1" applyAlignment="1">
      <alignment horizontal="left" vertical="center" wrapText="1"/>
    </xf>
    <xf numFmtId="0" fontId="4" fillId="0" borderId="0" xfId="1" applyAlignment="1">
      <alignment vertical="center"/>
    </xf>
    <xf numFmtId="0" fontId="5" fillId="0" borderId="0" xfId="1" applyFont="1" applyAlignment="1">
      <alignment wrapText="1"/>
    </xf>
    <xf numFmtId="0" fontId="4" fillId="0" borderId="0" xfId="1" applyAlignment="1">
      <alignment horizontal="center"/>
    </xf>
    <xf numFmtId="0" fontId="29" fillId="8" borderId="0" xfId="1" applyFont="1" applyFill="1" applyAlignment="1">
      <alignment horizontal="center" vertical="center" wrapText="1"/>
    </xf>
    <xf numFmtId="0" fontId="32" fillId="2" borderId="8" xfId="1" applyFont="1" applyFill="1" applyBorder="1" applyAlignment="1">
      <alignment horizontal="center"/>
    </xf>
    <xf numFmtId="0" fontId="38" fillId="0" borderId="55" xfId="1" applyFont="1" applyFill="1" applyBorder="1" applyAlignment="1">
      <alignment horizontal="center" wrapText="1"/>
    </xf>
    <xf numFmtId="0" fontId="24" fillId="0" borderId="0" xfId="0" applyFont="1" applyAlignment="1">
      <alignment horizontal="center" wrapText="1"/>
    </xf>
    <xf numFmtId="0" fontId="24" fillId="0" borderId="55" xfId="0" applyFont="1" applyBorder="1" applyAlignment="1">
      <alignment horizontal="center" wrapText="1"/>
    </xf>
    <xf numFmtId="0" fontId="14" fillId="0" borderId="8" xfId="1" applyFont="1" applyBorder="1" applyAlignment="1">
      <alignment horizontal="left" wrapText="1"/>
    </xf>
    <xf numFmtId="0" fontId="14" fillId="0" borderId="0" xfId="1" applyFont="1" applyFill="1" applyBorder="1" applyAlignment="1">
      <alignment horizontal="left" wrapText="1"/>
    </xf>
    <xf numFmtId="0" fontId="0" fillId="0" borderId="0" xfId="0" applyAlignment="1">
      <alignment vertical="top" wrapText="1"/>
    </xf>
    <xf numFmtId="0" fontId="0" fillId="0" borderId="0" xfId="0" applyAlignment="1"/>
    <xf numFmtId="0" fontId="0" fillId="3" borderId="0" xfId="0" applyFill="1" applyAlignment="1"/>
    <xf numFmtId="0" fontId="0" fillId="0" borderId="0" xfId="0" applyAlignment="1">
      <alignment horizontal="center" wrapText="1"/>
    </xf>
    <xf numFmtId="0" fontId="1" fillId="0" borderId="0" xfId="0" applyFont="1" applyAlignment="1">
      <alignment vertical="top" wrapText="1"/>
    </xf>
    <xf numFmtId="0" fontId="10" fillId="0" borderId="35" xfId="0" applyFont="1" applyBorder="1" applyAlignment="1">
      <alignment horizontal="center" wrapText="1"/>
    </xf>
    <xf numFmtId="0" fontId="10" fillId="0" borderId="36" xfId="0" applyFont="1" applyBorder="1" applyAlignment="1">
      <alignment horizontal="center" wrapText="1"/>
    </xf>
    <xf numFmtId="1" fontId="22" fillId="2" borderId="36" xfId="0" applyNumberFormat="1" applyFont="1" applyFill="1" applyBorder="1" applyAlignment="1">
      <alignment horizontal="center" wrapText="1"/>
    </xf>
    <xf numFmtId="0" fontId="22" fillId="2" borderId="37" xfId="0" applyFont="1" applyFill="1" applyBorder="1" applyAlignment="1">
      <alignment horizontal="center" wrapText="1"/>
    </xf>
    <xf numFmtId="0" fontId="10" fillId="3" borderId="40" xfId="0" applyFont="1" applyFill="1" applyBorder="1" applyAlignment="1"/>
    <xf numFmtId="0" fontId="10" fillId="3" borderId="3" xfId="0" applyFont="1" applyFill="1" applyBorder="1" applyAlignment="1"/>
    <xf numFmtId="0" fontId="10" fillId="3" borderId="4" xfId="0" applyFont="1" applyFill="1" applyBorder="1" applyAlignment="1"/>
    <xf numFmtId="0" fontId="10" fillId="3" borderId="2" xfId="0" applyFont="1" applyFill="1" applyBorder="1" applyAlignment="1"/>
    <xf numFmtId="0" fontId="22" fillId="6" borderId="26" xfId="0" applyFont="1" applyFill="1" applyBorder="1" applyAlignment="1">
      <alignment wrapText="1"/>
    </xf>
    <xf numFmtId="0" fontId="20" fillId="2" borderId="38" xfId="0" applyFont="1" applyFill="1" applyBorder="1" applyAlignment="1">
      <alignment horizontal="center" wrapText="1"/>
    </xf>
    <xf numFmtId="0" fontId="20" fillId="2" borderId="32" xfId="0" applyFont="1" applyFill="1" applyBorder="1" applyAlignment="1">
      <alignment horizontal="center" wrapText="1"/>
    </xf>
    <xf numFmtId="0" fontId="20" fillId="2" borderId="39" xfId="0" applyFont="1" applyFill="1" applyBorder="1" applyAlignment="1">
      <alignment horizontal="center" wrapText="1"/>
    </xf>
    <xf numFmtId="0" fontId="10" fillId="2" borderId="33" xfId="0" applyFont="1" applyFill="1" applyBorder="1" applyAlignment="1">
      <alignment horizontal="center" wrapText="1"/>
    </xf>
    <xf numFmtId="0" fontId="10" fillId="2" borderId="5" xfId="0" applyFont="1" applyFill="1" applyBorder="1" applyAlignment="1">
      <alignment horizontal="center" wrapText="1"/>
    </xf>
    <xf numFmtId="0" fontId="10" fillId="2" borderId="34" xfId="0" applyFont="1" applyFill="1" applyBorder="1" applyAlignment="1">
      <alignment horizontal="center" wrapText="1"/>
    </xf>
    <xf numFmtId="0" fontId="20" fillId="2" borderId="18" xfId="0" applyFont="1" applyFill="1" applyBorder="1" applyAlignment="1">
      <alignment horizontal="center" wrapText="1"/>
    </xf>
    <xf numFmtId="0" fontId="10" fillId="2" borderId="19" xfId="0" applyFont="1" applyFill="1" applyBorder="1" applyAlignment="1">
      <alignment horizontal="center" wrapText="1"/>
    </xf>
    <xf numFmtId="0" fontId="10" fillId="2" borderId="20" xfId="0" applyFont="1" applyFill="1" applyBorder="1" applyAlignment="1">
      <alignment horizontal="center" wrapText="1"/>
    </xf>
    <xf numFmtId="0" fontId="10" fillId="2" borderId="21" xfId="0" applyFont="1" applyFill="1" applyBorder="1" applyAlignment="1"/>
    <xf numFmtId="0" fontId="10" fillId="2" borderId="9" xfId="0" applyFont="1" applyFill="1" applyBorder="1" applyAlignment="1"/>
    <xf numFmtId="0" fontId="10" fillId="2" borderId="23" xfId="0" applyFont="1" applyFill="1" applyBorder="1" applyAlignment="1"/>
    <xf numFmtId="0" fontId="10" fillId="2" borderId="8" xfId="0" applyFont="1" applyFill="1" applyBorder="1" applyAlignment="1"/>
    <xf numFmtId="0" fontId="10" fillId="2" borderId="9" xfId="0" applyFont="1" applyFill="1" applyBorder="1" applyAlignment="1">
      <alignment wrapText="1"/>
    </xf>
    <xf numFmtId="0" fontId="10" fillId="2" borderId="8" xfId="0" applyFont="1" applyFill="1" applyBorder="1" applyAlignment="1">
      <alignment wrapText="1"/>
    </xf>
    <xf numFmtId="0" fontId="10" fillId="2" borderId="22" xfId="0" applyFont="1" applyFill="1" applyBorder="1" applyAlignment="1">
      <alignment wrapText="1"/>
    </xf>
    <xf numFmtId="0" fontId="10" fillId="2" borderId="24" xfId="0" applyFont="1" applyFill="1" applyBorder="1" applyAlignment="1">
      <alignment wrapText="1"/>
    </xf>
    <xf numFmtId="0" fontId="8" fillId="5" borderId="10" xfId="0" applyFont="1" applyFill="1" applyBorder="1" applyAlignment="1">
      <alignment horizontal="center" wrapText="1"/>
    </xf>
    <xf numFmtId="0" fontId="8" fillId="5" borderId="11" xfId="0" applyFont="1" applyFill="1" applyBorder="1" applyAlignment="1">
      <alignment horizontal="center" wrapText="1"/>
    </xf>
    <xf numFmtId="0" fontId="8" fillId="5" borderId="12" xfId="0" applyFont="1" applyFill="1" applyBorder="1" applyAlignment="1">
      <alignment horizontal="center" wrapText="1"/>
    </xf>
    <xf numFmtId="0" fontId="25" fillId="6" borderId="0" xfId="0" applyFont="1" applyFill="1" applyBorder="1" applyAlignment="1">
      <alignment vertical="top" wrapText="1"/>
    </xf>
    <xf numFmtId="0" fontId="7" fillId="6" borderId="0" xfId="0" applyFont="1" applyFill="1" applyBorder="1" applyAlignment="1">
      <alignment vertical="top" wrapText="1"/>
    </xf>
    <xf numFmtId="0" fontId="7" fillId="6" borderId="0" xfId="0" applyFont="1" applyFill="1" applyBorder="1" applyAlignment="1">
      <alignment wrapText="1"/>
    </xf>
    <xf numFmtId="0" fontId="12" fillId="5" borderId="0" xfId="0" applyFont="1" applyFill="1" applyBorder="1" applyAlignment="1">
      <alignment horizontal="right" wrapText="1"/>
    </xf>
    <xf numFmtId="0" fontId="24" fillId="5" borderId="0" xfId="0" applyFont="1" applyFill="1" applyAlignment="1">
      <alignment horizontal="right" wrapText="1"/>
    </xf>
    <xf numFmtId="0" fontId="8" fillId="5" borderId="0" xfId="0" applyFont="1" applyFill="1" applyBorder="1" applyAlignment="1">
      <alignment wrapText="1"/>
    </xf>
    <xf numFmtId="0" fontId="19" fillId="5" borderId="0" xfId="0" applyFont="1" applyFill="1" applyBorder="1" applyAlignment="1">
      <alignment wrapText="1"/>
    </xf>
    <xf numFmtId="1" fontId="21" fillId="5" borderId="27" xfId="0" applyNumberFormat="1" applyFont="1" applyFill="1" applyBorder="1" applyAlignment="1">
      <alignment wrapText="1"/>
    </xf>
    <xf numFmtId="0" fontId="0" fillId="5" borderId="27" xfId="0" applyFill="1" applyBorder="1" applyAlignment="1">
      <alignment wrapText="1"/>
    </xf>
    <xf numFmtId="0" fontId="20" fillId="2" borderId="29" xfId="0" applyFont="1" applyFill="1" applyBorder="1" applyAlignment="1">
      <alignment horizontal="center" wrapText="1"/>
    </xf>
    <xf numFmtId="0" fontId="10" fillId="2" borderId="30" xfId="0" applyFont="1" applyFill="1" applyBorder="1" applyAlignment="1">
      <alignment horizontal="center" wrapText="1"/>
    </xf>
    <xf numFmtId="0" fontId="10" fillId="2" borderId="31" xfId="0" applyFont="1" applyFill="1" applyBorder="1" applyAlignment="1">
      <alignment horizontal="center" wrapText="1"/>
    </xf>
    <xf numFmtId="0" fontId="1" fillId="0" borderId="0" xfId="0" applyFont="1" applyAlignment="1">
      <alignment wrapText="1"/>
    </xf>
    <xf numFmtId="0" fontId="0" fillId="0" borderId="0" xfId="0" applyFill="1" applyBorder="1" applyAlignment="1"/>
  </cellXfs>
  <cellStyles count="2">
    <cellStyle name="Normal" xfId="0" builtinId="0"/>
    <cellStyle name="Normal 2" xfId="1" xr:uid="{A62727CA-989F-4819-92CB-7F7C0880A32B}"/>
  </cellStyles>
  <dxfs count="9">
    <dxf>
      <font>
        <b val="0"/>
        <i val="0"/>
        <strike val="0"/>
        <condense val="0"/>
        <extend val="0"/>
        <outline val="0"/>
        <shadow val="0"/>
        <u val="none"/>
        <vertAlign val="baseline"/>
        <sz val="10"/>
        <color auto="1"/>
        <name val="Modern No. 20"/>
        <family val="1"/>
        <scheme val="none"/>
      </font>
      <fill>
        <patternFill patternType="solid">
          <fgColor indexed="64"/>
          <bgColor theme="2" tint="-9.9948118533890809E-2"/>
        </patternFill>
      </fill>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auto="1"/>
        <name val="Modern No. 20"/>
        <family val="1"/>
        <scheme val="none"/>
      </font>
      <fill>
        <patternFill patternType="solid">
          <fgColor indexed="64"/>
          <bgColor theme="2" tint="-9.9948118533890809E-2"/>
        </patternFill>
      </fill>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auto="1"/>
        <name val="Modern No. 20"/>
        <family val="1"/>
        <scheme val="none"/>
      </font>
      <fill>
        <patternFill patternType="solid">
          <fgColor indexed="64"/>
          <bgColor theme="2" tint="-9.9948118533890809E-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Modern No. 20"/>
        <family val="1"/>
        <scheme val="none"/>
      </font>
      <numFmt numFmtId="14" formatCode="0.00%"/>
      <fill>
        <patternFill patternType="solid">
          <fgColor indexed="64"/>
          <bgColor theme="2" tint="-9.9948118533890809E-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Modern No. 20"/>
        <family val="1"/>
        <scheme val="none"/>
      </font>
      <fill>
        <patternFill patternType="solid">
          <fgColor indexed="64"/>
          <bgColor theme="2" tint="-9.9948118533890809E-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Modern No. 20"/>
        <family val="1"/>
        <scheme val="none"/>
      </font>
      <fill>
        <patternFill patternType="solid">
          <fgColor indexed="64"/>
          <bgColor theme="2" tint="-9.9948118533890809E-2"/>
        </patternFill>
      </fill>
      <border diagonalUp="0" diagonalDown="0">
        <left/>
        <right style="thin">
          <color auto="1"/>
        </right>
        <top style="thin">
          <color auto="1"/>
        </top>
        <bottom style="thin">
          <color auto="1"/>
        </bottom>
        <vertical/>
        <horizontal/>
      </border>
    </dxf>
    <dxf>
      <border outline="0">
        <top style="thin">
          <color indexed="64"/>
        </top>
      </border>
    </dxf>
    <dxf>
      <border outline="0">
        <left style="thin">
          <color auto="1"/>
        </left>
        <right style="thin">
          <color indexed="64"/>
        </right>
        <top style="thin">
          <color auto="1"/>
        </top>
        <bottom style="thin">
          <color auto="1"/>
        </bottom>
      </border>
    </dxf>
    <dxf>
      <border outline="0">
        <bottom style="thin">
          <color auto="1"/>
        </bottom>
      </border>
    </dxf>
  </dxfs>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BFFEF5-4F99-437A-BFB7-D3823137132F}" name="Table1" displayName="Table1" ref="A7:F36" totalsRowShown="0" headerRowBorderDxfId="8" tableBorderDxfId="7" totalsRowBorderDxfId="6">
  <autoFilter ref="A7:F36" xr:uid="{93BFFEF5-4F99-437A-BFB7-D3823137132F}"/>
  <tableColumns count="6">
    <tableColumn id="1" xr3:uid="{BAD9EBB3-122C-4E95-A8FC-C7C1F6941222}" name="Species" dataDxfId="5" dataCellStyle="Normal 2"/>
    <tableColumn id="2" xr3:uid="{ACC3459C-A008-458C-889D-CDCA85EC14AB}" name="Designated State/Federal Listing Status" dataDxfId="4" dataCellStyle="Normal 2"/>
    <tableColumn id="3" xr3:uid="{3887A613-158E-432C-8887-DCF89F5507EC}" name="Multiplier" dataDxfId="3" dataCellStyle="Normal 2"/>
    <tableColumn id="4" xr3:uid="{D274F972-6636-4717-8540-ACA40B97579D}" name="eDNA Assay Available?" dataDxfId="2" dataCellStyle="Normal 2"/>
    <tableColumn id="5" xr3:uid="{57AEC860-7CBC-44CD-B112-745E456CB24D}" name="Classification" dataDxfId="1" dataCellStyle="Normal 2"/>
    <tableColumn id="6" xr3:uid="{E5D89242-3AE2-474D-BBE4-22A477490598}" name="Notes" dataDxfId="0" dataCellStyle="Normal 2"/>
  </tableColumns>
  <tableStyleInfo name="TableStyleMedium2" showFirstColumn="0" showLastColumn="0" showRowStripes="1" showColumnStripes="0"/>
</table>
</file>

<file path=xl/theme/theme1.xml><?xml version="1.0" encoding="utf-8"?>
<a:theme xmlns:a="http://schemas.openxmlformats.org/drawingml/2006/main" name="Berlin">
  <a:themeElements>
    <a:clrScheme name="Berlin">
      <a:dk1>
        <a:sysClr val="windowText" lastClr="000000"/>
      </a:dk1>
      <a:lt1>
        <a:sysClr val="window" lastClr="FFFFFF"/>
      </a:lt1>
      <a:dk2>
        <a:srgbClr val="9D360E"/>
      </a:dk2>
      <a:lt2>
        <a:srgbClr val="E7E6E6"/>
      </a:lt2>
      <a:accent1>
        <a:srgbClr val="F09415"/>
      </a:accent1>
      <a:accent2>
        <a:srgbClr val="C1B56B"/>
      </a:accent2>
      <a:accent3>
        <a:srgbClr val="4BAF73"/>
      </a:accent3>
      <a:accent4>
        <a:srgbClr val="5AA6C0"/>
      </a:accent4>
      <a:accent5>
        <a:srgbClr val="D17DF9"/>
      </a:accent5>
      <a:accent6>
        <a:srgbClr val="FA7E5C"/>
      </a:accent6>
      <a:hlink>
        <a:srgbClr val="FFAE3E"/>
      </a:hlink>
      <a:folHlink>
        <a:srgbClr val="FCC77E"/>
      </a:folHlink>
    </a:clrScheme>
    <a:fontScheme name="Berlin">
      <a:majorFont>
        <a:latin typeface="Trebuchet MS" panose="020B0603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rebuchet MS" panose="020B0603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erlin">
      <a:fillStyleLst>
        <a:solidFill>
          <a:schemeClr val="phClr"/>
        </a:solidFill>
        <a:gradFill rotWithShape="1">
          <a:gsLst>
            <a:gs pos="0">
              <a:schemeClr val="phClr">
                <a:tint val="60000"/>
                <a:satMod val="100000"/>
                <a:lumMod val="110000"/>
              </a:schemeClr>
            </a:gs>
            <a:gs pos="100000">
              <a:schemeClr val="phClr">
                <a:tint val="70000"/>
                <a:satMod val="100000"/>
                <a:lumMod val="100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name="Berlin" id="{7B5DBA9E-B069-418E-9360-A61BDD0615A4}" vid="{C0CBE056-4EF4-4D92-969E-947779DA7AA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0CCB-50EB-4BB7-87E9-68A9C38AE762}">
  <sheetPr>
    <tabColor theme="4" tint="-0.499984740745262"/>
  </sheetPr>
  <dimension ref="A1:AC72"/>
  <sheetViews>
    <sheetView tabSelected="1" zoomScale="90" zoomScaleNormal="90" workbookViewId="0">
      <selection activeCell="K21" sqref="K21 K24:K28 C32:D32"/>
    </sheetView>
  </sheetViews>
  <sheetFormatPr defaultColWidth="8.875" defaultRowHeight="16.5" x14ac:dyDescent="0.3"/>
  <cols>
    <col min="1" max="1" width="13.625" style="16" customWidth="1"/>
    <col min="2" max="2" width="10.875" style="16" customWidth="1"/>
    <col min="3" max="3" width="11" style="16" customWidth="1"/>
    <col min="4" max="4" width="8.875" style="16"/>
    <col min="5" max="5" width="10.625" style="16" customWidth="1"/>
    <col min="6" max="6" width="10.5" style="16" customWidth="1"/>
    <col min="7" max="7" width="4.25" style="16" customWidth="1"/>
    <col min="8" max="8" width="15.5" style="16" customWidth="1"/>
    <col min="9" max="9" width="10.5" style="16" customWidth="1"/>
    <col min="10" max="10" width="10.125" style="16" customWidth="1"/>
    <col min="11" max="11" width="15" style="16" customWidth="1"/>
    <col min="12" max="16384" width="8.875" style="16"/>
  </cols>
  <sheetData>
    <row r="1" spans="1:29" x14ac:dyDescent="0.3">
      <c r="A1" s="210" t="s">
        <v>164</v>
      </c>
      <c r="B1" s="211"/>
      <c r="C1" s="211"/>
      <c r="D1" s="211"/>
      <c r="E1" s="211"/>
      <c r="F1" s="211"/>
      <c r="G1" s="211"/>
      <c r="H1" s="211"/>
      <c r="I1" s="211"/>
      <c r="J1" s="211"/>
      <c r="K1" s="211"/>
      <c r="L1" s="195" t="s">
        <v>174</v>
      </c>
      <c r="M1" s="196"/>
      <c r="N1" s="196"/>
      <c r="O1" s="196"/>
      <c r="P1" s="196"/>
      <c r="Q1" s="196"/>
      <c r="R1" s="196"/>
      <c r="S1" s="196"/>
      <c r="T1" s="196"/>
      <c r="U1" s="196"/>
      <c r="V1" s="196"/>
      <c r="W1" s="196"/>
      <c r="X1" s="196"/>
      <c r="Y1" s="196"/>
    </row>
    <row r="2" spans="1:29" ht="54.6" customHeight="1" x14ac:dyDescent="0.3">
      <c r="A2" s="212"/>
      <c r="B2" s="212"/>
      <c r="C2" s="212"/>
      <c r="D2" s="212"/>
      <c r="E2" s="212"/>
      <c r="F2" s="212"/>
      <c r="G2" s="212"/>
      <c r="H2" s="212"/>
      <c r="I2" s="212"/>
      <c r="J2" s="212"/>
      <c r="K2" s="212"/>
      <c r="L2" s="197"/>
      <c r="M2" s="196"/>
      <c r="N2" s="196"/>
      <c r="O2" s="196"/>
      <c r="P2" s="196"/>
      <c r="Q2" s="196"/>
      <c r="R2" s="196"/>
      <c r="S2" s="196"/>
      <c r="T2" s="196"/>
      <c r="U2" s="196"/>
      <c r="V2" s="196"/>
      <c r="W2" s="196"/>
      <c r="X2" s="196"/>
      <c r="Y2" s="196"/>
      <c r="Z2" s="93"/>
      <c r="AA2" s="93"/>
      <c r="AB2" s="94"/>
      <c r="AC2" s="94"/>
    </row>
    <row r="3" spans="1:29" ht="28.9" customHeight="1" x14ac:dyDescent="0.3">
      <c r="A3" s="193" t="s">
        <v>136</v>
      </c>
      <c r="B3" s="194"/>
      <c r="C3" s="194"/>
      <c r="D3" s="194"/>
      <c r="E3" s="194"/>
      <c r="F3" s="194"/>
      <c r="G3" s="194"/>
      <c r="H3" s="194"/>
      <c r="I3" s="194"/>
      <c r="J3" s="194"/>
      <c r="K3" s="194"/>
      <c r="L3" s="195" t="s">
        <v>175</v>
      </c>
      <c r="M3" s="196"/>
      <c r="N3" s="196"/>
      <c r="O3" s="196"/>
      <c r="P3" s="196"/>
      <c r="Q3" s="196"/>
      <c r="R3" s="196"/>
      <c r="S3" s="196"/>
      <c r="T3" s="196"/>
      <c r="U3" s="196"/>
      <c r="V3" s="196"/>
      <c r="W3" s="196"/>
      <c r="X3" s="196"/>
      <c r="Y3" s="196"/>
      <c r="Z3" s="93"/>
      <c r="AA3" s="93"/>
      <c r="AB3" s="94"/>
      <c r="AC3" s="94"/>
    </row>
    <row r="4" spans="1:29" x14ac:dyDescent="0.3">
      <c r="A4" s="213" t="s">
        <v>0</v>
      </c>
      <c r="B4" s="214"/>
      <c r="C4" s="143" t="s">
        <v>172</v>
      </c>
      <c r="D4" s="215"/>
      <c r="E4" s="213" t="s">
        <v>1</v>
      </c>
      <c r="F4" s="214"/>
      <c r="G4" s="176" t="s">
        <v>106</v>
      </c>
      <c r="H4" s="177"/>
      <c r="I4" s="177"/>
      <c r="J4" s="216" t="s">
        <v>51</v>
      </c>
      <c r="K4" s="217"/>
      <c r="L4" s="197"/>
      <c r="M4" s="196"/>
      <c r="N4" s="196"/>
      <c r="O4" s="196"/>
      <c r="P4" s="196"/>
      <c r="Q4" s="196"/>
      <c r="R4" s="196"/>
      <c r="S4" s="196"/>
      <c r="T4" s="196"/>
      <c r="U4" s="196"/>
      <c r="V4" s="196"/>
      <c r="W4" s="196"/>
      <c r="X4" s="196"/>
      <c r="Y4" s="196"/>
      <c r="Z4" s="93"/>
      <c r="AA4" s="93"/>
      <c r="AB4" s="94"/>
      <c r="AC4" s="94"/>
    </row>
    <row r="5" spans="1:29" x14ac:dyDescent="0.3">
      <c r="A5" s="213" t="s">
        <v>2</v>
      </c>
      <c r="B5" s="214"/>
      <c r="C5" s="143"/>
      <c r="D5" s="215"/>
      <c r="E5" s="213" t="s">
        <v>3</v>
      </c>
      <c r="F5" s="214"/>
      <c r="G5" s="176" t="s">
        <v>107</v>
      </c>
      <c r="H5" s="177"/>
      <c r="I5" s="177"/>
      <c r="J5" s="218"/>
      <c r="K5" s="218"/>
      <c r="L5" s="197"/>
      <c r="M5" s="196"/>
      <c r="N5" s="196"/>
      <c r="O5" s="196"/>
      <c r="P5" s="196"/>
      <c r="Q5" s="196"/>
      <c r="R5" s="196"/>
      <c r="S5" s="196"/>
      <c r="T5" s="196"/>
      <c r="U5" s="196"/>
      <c r="V5" s="196"/>
      <c r="W5" s="196"/>
      <c r="X5" s="196"/>
      <c r="Y5" s="196"/>
      <c r="Z5" s="93"/>
      <c r="AA5" s="93"/>
      <c r="AB5" s="94"/>
      <c r="AC5" s="94"/>
    </row>
    <row r="6" spans="1:29" x14ac:dyDescent="0.3">
      <c r="A6" s="18" t="s">
        <v>135</v>
      </c>
      <c r="B6" s="19"/>
      <c r="C6" s="143"/>
      <c r="D6" s="144"/>
      <c r="E6" s="213" t="s">
        <v>4</v>
      </c>
      <c r="F6" s="214"/>
      <c r="G6" s="176"/>
      <c r="H6" s="177"/>
      <c r="I6" s="177"/>
      <c r="J6" s="219">
        <f>SUM(K21,K24:K28,C32)</f>
        <v>2476.3003168031282</v>
      </c>
      <c r="K6" s="220"/>
      <c r="L6" s="197"/>
      <c r="M6" s="196"/>
      <c r="N6" s="196"/>
      <c r="O6" s="196"/>
      <c r="P6" s="196"/>
      <c r="Q6" s="196"/>
      <c r="R6" s="196"/>
      <c r="S6" s="196"/>
      <c r="T6" s="196"/>
      <c r="U6" s="196"/>
      <c r="V6" s="196"/>
      <c r="W6" s="196"/>
      <c r="X6" s="196"/>
      <c r="Y6" s="196"/>
      <c r="Z6" s="93"/>
      <c r="AA6" s="93"/>
      <c r="AB6" s="94"/>
      <c r="AC6" s="94"/>
    </row>
    <row r="7" spans="1:29" x14ac:dyDescent="0.3">
      <c r="A7" s="18"/>
      <c r="B7" s="19"/>
      <c r="C7" s="143"/>
      <c r="D7" s="144"/>
      <c r="E7" s="213" t="s">
        <v>132</v>
      </c>
      <c r="F7" s="214"/>
      <c r="G7" s="176"/>
      <c r="H7" s="177"/>
      <c r="I7" s="177"/>
      <c r="J7" s="221"/>
      <c r="K7" s="222"/>
      <c r="L7" s="197"/>
      <c r="M7" s="196"/>
      <c r="N7" s="196"/>
      <c r="O7" s="196"/>
      <c r="P7" s="196"/>
      <c r="Q7" s="196"/>
      <c r="R7" s="196"/>
      <c r="S7" s="196"/>
      <c r="T7" s="196"/>
      <c r="U7" s="196"/>
      <c r="V7" s="196"/>
      <c r="W7" s="196"/>
      <c r="X7" s="196"/>
      <c r="Y7" s="196"/>
      <c r="Z7" s="94"/>
      <c r="AA7" s="94"/>
      <c r="AB7" s="94"/>
      <c r="AC7" s="94"/>
    </row>
    <row r="8" spans="1:29" x14ac:dyDescent="0.3">
      <c r="A8" s="18"/>
      <c r="B8" s="19"/>
      <c r="C8" s="143"/>
      <c r="D8" s="144"/>
      <c r="E8" s="213" t="s">
        <v>133</v>
      </c>
      <c r="F8" s="214"/>
      <c r="G8" s="176"/>
      <c r="H8" s="177"/>
      <c r="I8" s="177"/>
      <c r="J8" s="223"/>
      <c r="K8" s="223"/>
      <c r="L8" s="197"/>
      <c r="M8" s="196"/>
      <c r="N8" s="196"/>
      <c r="O8" s="196"/>
      <c r="P8" s="196"/>
      <c r="Q8" s="196"/>
      <c r="R8" s="196"/>
      <c r="S8" s="196"/>
      <c r="T8" s="196"/>
      <c r="U8" s="196"/>
      <c r="V8" s="196"/>
      <c r="W8" s="196"/>
      <c r="X8" s="196"/>
      <c r="Y8" s="196"/>
      <c r="Z8" s="94"/>
      <c r="AA8" s="94"/>
      <c r="AB8" s="94"/>
      <c r="AC8" s="94"/>
    </row>
    <row r="9" spans="1:29" x14ac:dyDescent="0.3">
      <c r="A9" s="178" t="s">
        <v>5</v>
      </c>
      <c r="B9" s="178"/>
      <c r="C9" s="178"/>
      <c r="D9" s="178"/>
      <c r="E9" s="178"/>
      <c r="F9" s="178"/>
      <c r="G9" s="178"/>
      <c r="H9" s="178"/>
      <c r="I9" s="178"/>
      <c r="J9" s="178"/>
      <c r="K9" s="178"/>
      <c r="L9" s="197"/>
      <c r="M9" s="196"/>
      <c r="N9" s="196"/>
      <c r="O9" s="196"/>
      <c r="P9" s="196"/>
      <c r="Q9" s="196"/>
      <c r="R9" s="196"/>
      <c r="S9" s="196"/>
      <c r="T9" s="196"/>
      <c r="U9" s="196"/>
      <c r="V9" s="196"/>
      <c r="W9" s="196"/>
      <c r="X9" s="196"/>
      <c r="Y9" s="196"/>
    </row>
    <row r="10" spans="1:29" x14ac:dyDescent="0.3">
      <c r="A10" s="179" t="s">
        <v>131</v>
      </c>
      <c r="B10" s="179"/>
      <c r="C10" s="179"/>
      <c r="D10" s="179"/>
      <c r="E10" s="179"/>
      <c r="F10" s="179"/>
      <c r="G10" s="179"/>
      <c r="H10" s="179"/>
      <c r="I10" s="179"/>
      <c r="J10" s="179"/>
      <c r="K10" s="180"/>
      <c r="L10" s="197"/>
      <c r="M10" s="196"/>
      <c r="N10" s="196"/>
      <c r="O10" s="196"/>
      <c r="P10" s="196"/>
      <c r="Q10" s="196"/>
      <c r="R10" s="196"/>
      <c r="S10" s="196"/>
      <c r="T10" s="196"/>
      <c r="U10" s="196"/>
      <c r="V10" s="196"/>
      <c r="W10" s="196"/>
      <c r="X10" s="196"/>
      <c r="Y10" s="196"/>
    </row>
    <row r="11" spans="1:29" x14ac:dyDescent="0.3">
      <c r="A11" s="179"/>
      <c r="B11" s="179"/>
      <c r="C11" s="179"/>
      <c r="D11" s="179"/>
      <c r="E11" s="179"/>
      <c r="F11" s="179"/>
      <c r="G11" s="179"/>
      <c r="H11" s="179"/>
      <c r="I11" s="179"/>
      <c r="J11" s="179"/>
      <c r="K11" s="180"/>
      <c r="L11" s="197"/>
      <c r="M11" s="196"/>
      <c r="N11" s="196"/>
      <c r="O11" s="196"/>
      <c r="P11" s="196"/>
      <c r="Q11" s="196"/>
      <c r="R11" s="196"/>
      <c r="S11" s="196"/>
      <c r="T11" s="196"/>
      <c r="U11" s="196"/>
      <c r="V11" s="196"/>
      <c r="W11" s="196"/>
      <c r="X11" s="196"/>
      <c r="Y11" s="196"/>
    </row>
    <row r="12" spans="1:29" x14ac:dyDescent="0.3">
      <c r="A12" s="179"/>
      <c r="B12" s="179"/>
      <c r="C12" s="179"/>
      <c r="D12" s="179"/>
      <c r="E12" s="179"/>
      <c r="F12" s="179"/>
      <c r="G12" s="179"/>
      <c r="H12" s="179"/>
      <c r="I12" s="179"/>
      <c r="J12" s="179"/>
      <c r="K12" s="180"/>
      <c r="L12" s="197"/>
      <c r="M12" s="196"/>
      <c r="N12" s="196"/>
      <c r="O12" s="196"/>
      <c r="P12" s="196"/>
      <c r="Q12" s="196"/>
      <c r="R12" s="196"/>
      <c r="S12" s="196"/>
      <c r="T12" s="196"/>
      <c r="U12" s="196"/>
      <c r="V12" s="196"/>
      <c r="W12" s="196"/>
      <c r="X12" s="196"/>
      <c r="Y12" s="196"/>
    </row>
    <row r="13" spans="1:29" x14ac:dyDescent="0.3">
      <c r="A13" s="179"/>
      <c r="B13" s="179"/>
      <c r="C13" s="179"/>
      <c r="D13" s="179"/>
      <c r="E13" s="179"/>
      <c r="F13" s="179"/>
      <c r="G13" s="179"/>
      <c r="H13" s="179"/>
      <c r="I13" s="179"/>
      <c r="J13" s="179"/>
      <c r="K13" s="180"/>
      <c r="L13" s="197"/>
      <c r="M13" s="196"/>
      <c r="N13" s="196"/>
      <c r="O13" s="196"/>
      <c r="P13" s="196"/>
      <c r="Q13" s="196"/>
      <c r="R13" s="196"/>
      <c r="S13" s="196"/>
      <c r="T13" s="196"/>
      <c r="U13" s="196"/>
      <c r="V13" s="196"/>
      <c r="W13" s="196"/>
      <c r="X13" s="196"/>
      <c r="Y13" s="196"/>
    </row>
    <row r="14" spans="1:29" x14ac:dyDescent="0.3">
      <c r="A14" s="181"/>
      <c r="B14" s="181"/>
      <c r="C14" s="181"/>
      <c r="D14" s="181"/>
      <c r="E14" s="181"/>
      <c r="F14" s="181"/>
      <c r="G14" s="181"/>
      <c r="H14" s="181"/>
      <c r="I14" s="181"/>
      <c r="J14" s="181"/>
      <c r="K14" s="181"/>
      <c r="L14" s="197"/>
      <c r="M14" s="196"/>
      <c r="N14" s="196"/>
      <c r="O14" s="196"/>
      <c r="P14" s="196"/>
      <c r="Q14" s="196"/>
      <c r="R14" s="196"/>
      <c r="S14" s="196"/>
      <c r="T14" s="196"/>
      <c r="U14" s="196"/>
      <c r="V14" s="196"/>
      <c r="W14" s="196"/>
      <c r="X14" s="196"/>
      <c r="Y14" s="196"/>
    </row>
    <row r="15" spans="1:29" ht="26.45" customHeight="1" thickBot="1" x14ac:dyDescent="0.35">
      <c r="A15" s="182" t="s">
        <v>137</v>
      </c>
      <c r="B15" s="183"/>
      <c r="C15" s="183"/>
      <c r="D15" s="183"/>
      <c r="E15" s="183"/>
      <c r="F15" s="183"/>
      <c r="G15" s="183"/>
      <c r="H15" s="183"/>
      <c r="I15" s="183"/>
      <c r="J15" s="184"/>
      <c r="K15" s="184"/>
      <c r="L15" s="195" t="s">
        <v>169</v>
      </c>
      <c r="M15" s="196"/>
      <c r="N15" s="196"/>
      <c r="O15" s="196"/>
      <c r="P15" s="196"/>
      <c r="Q15" s="196"/>
      <c r="R15" s="196"/>
      <c r="S15" s="196"/>
      <c r="T15" s="196"/>
      <c r="U15" s="196"/>
      <c r="V15" s="196"/>
      <c r="W15" s="196"/>
      <c r="X15" s="196"/>
      <c r="Y15" s="196"/>
    </row>
    <row r="16" spans="1:29" ht="60" customHeight="1" thickBot="1" x14ac:dyDescent="0.35">
      <c r="A16" s="69" t="s">
        <v>54</v>
      </c>
      <c r="B16" s="69" t="s">
        <v>55</v>
      </c>
      <c r="C16" s="70" t="s">
        <v>56</v>
      </c>
      <c r="D16" s="70" t="s">
        <v>57</v>
      </c>
      <c r="E16" s="70" t="s">
        <v>58</v>
      </c>
      <c r="F16" s="185" t="s">
        <v>102</v>
      </c>
      <c r="G16" s="186"/>
      <c r="H16" s="71" t="s">
        <v>100</v>
      </c>
      <c r="I16" s="71" t="s">
        <v>101</v>
      </c>
      <c r="J16" s="71" t="s">
        <v>145</v>
      </c>
      <c r="K16" s="87"/>
      <c r="L16" s="197"/>
      <c r="M16" s="196"/>
      <c r="N16" s="196"/>
      <c r="O16" s="196"/>
      <c r="P16" s="196"/>
      <c r="Q16" s="196"/>
      <c r="R16" s="196"/>
      <c r="S16" s="196"/>
      <c r="T16" s="196"/>
      <c r="U16" s="196"/>
      <c r="V16" s="196"/>
      <c r="W16" s="196"/>
      <c r="X16" s="196"/>
      <c r="Y16" s="196"/>
      <c r="Z16" s="95"/>
      <c r="AA16" s="95"/>
    </row>
    <row r="17" spans="1:27" ht="53.45" customHeight="1" thickBot="1" x14ac:dyDescent="0.35">
      <c r="A17" s="100" t="s">
        <v>143</v>
      </c>
      <c r="B17" s="121">
        <v>4</v>
      </c>
      <c r="C17" s="137">
        <f>IF(AND(B17&gt;3.1,B17&lt;8.01),1.3-(B17*0.1),IF(AND(B17&lt;3.1,B17&gt;0),1,0.5))</f>
        <v>0.9</v>
      </c>
      <c r="D17" s="127" t="s">
        <v>153</v>
      </c>
      <c r="E17" s="132">
        <f>IF(AND(D17&gt;1.49,D17&lt;3.99),D17/4,IF(D17&gt;3.99,1,0))</f>
        <v>1</v>
      </c>
      <c r="F17" s="187" t="s">
        <v>150</v>
      </c>
      <c r="G17" s="188"/>
      <c r="H17" s="123">
        <v>51</v>
      </c>
      <c r="I17" s="133">
        <f>IF(AND(F17="Coastal Plain",H17&gt;100),5.75,IF(AND(F17="Coastal Plain",H17&lt;100),H17^0.38,IF(AND(F17="Piedmont",H17&gt;100),6.03,IF(AND(F17="Piedmont",H17&lt;100),H17^0.39,IF(AND(F17="Mountain",H17&gt;100),7.6,((IF(AND(F17="Mountain",H17&lt;100),H17^0.44))))))))</f>
        <v>4.4552970671320953</v>
      </c>
      <c r="J17" s="133">
        <v>0.25</v>
      </c>
      <c r="K17" s="55"/>
      <c r="L17" s="197"/>
      <c r="M17" s="196"/>
      <c r="N17" s="196"/>
      <c r="O17" s="196"/>
      <c r="P17" s="196"/>
      <c r="Q17" s="196"/>
      <c r="R17" s="196"/>
      <c r="S17" s="196"/>
      <c r="T17" s="196"/>
      <c r="U17" s="196"/>
      <c r="V17" s="196"/>
      <c r="W17" s="196"/>
      <c r="X17" s="196"/>
      <c r="Y17" s="196"/>
      <c r="Z17" s="95"/>
      <c r="AA17" s="95"/>
    </row>
    <row r="18" spans="1:27" ht="18.600000000000001" customHeight="1" x14ac:dyDescent="0.3">
      <c r="A18" s="189" t="s">
        <v>138</v>
      </c>
      <c r="B18" s="190"/>
      <c r="C18" s="190"/>
      <c r="D18" s="190"/>
      <c r="E18" s="190"/>
      <c r="F18" s="190"/>
      <c r="G18" s="190"/>
      <c r="H18" s="190"/>
      <c r="I18" s="190"/>
      <c r="J18" s="191"/>
      <c r="K18" s="192"/>
      <c r="L18" s="198" t="s">
        <v>166</v>
      </c>
      <c r="M18" s="198"/>
      <c r="N18" s="198"/>
      <c r="O18" s="198"/>
      <c r="P18" s="198"/>
      <c r="Q18" s="198"/>
      <c r="R18" s="198"/>
      <c r="S18" s="198"/>
      <c r="T18" s="198"/>
      <c r="U18" s="198"/>
      <c r="V18" s="198"/>
      <c r="W18" s="198"/>
      <c r="X18" s="198"/>
      <c r="Y18" s="198"/>
      <c r="Z18" s="95"/>
      <c r="AA18" s="95"/>
    </row>
    <row r="19" spans="1:27" ht="55.15" customHeight="1" x14ac:dyDescent="0.3">
      <c r="A19" s="199" t="s">
        <v>128</v>
      </c>
      <c r="B19" s="199"/>
      <c r="C19" s="199"/>
      <c r="D19" s="200" t="s">
        <v>152</v>
      </c>
      <c r="E19" s="200"/>
      <c r="F19" s="200" t="s">
        <v>147</v>
      </c>
      <c r="G19" s="200"/>
      <c r="H19" s="201" t="s">
        <v>148</v>
      </c>
      <c r="I19" s="202"/>
      <c r="J19" s="205" t="s">
        <v>64</v>
      </c>
      <c r="K19" s="205" t="s">
        <v>65</v>
      </c>
      <c r="L19" s="198"/>
      <c r="M19" s="198"/>
      <c r="N19" s="198"/>
      <c r="O19" s="198"/>
      <c r="P19" s="198"/>
      <c r="Q19" s="198"/>
      <c r="R19" s="198"/>
      <c r="S19" s="198"/>
      <c r="T19" s="198"/>
      <c r="U19" s="198"/>
      <c r="V19" s="198"/>
      <c r="W19" s="198"/>
      <c r="X19" s="198"/>
      <c r="Y19" s="198"/>
      <c r="Z19" s="95"/>
      <c r="AA19" s="95"/>
    </row>
    <row r="20" spans="1:27" ht="30" customHeight="1" x14ac:dyDescent="0.3">
      <c r="A20" s="199"/>
      <c r="B20" s="199"/>
      <c r="C20" s="199"/>
      <c r="D20" s="200"/>
      <c r="E20" s="200"/>
      <c r="F20" s="200"/>
      <c r="G20" s="200"/>
      <c r="H20" s="203"/>
      <c r="I20" s="204"/>
      <c r="J20" s="206"/>
      <c r="K20" s="206"/>
      <c r="L20" s="198"/>
      <c r="M20" s="198"/>
      <c r="N20" s="198"/>
      <c r="O20" s="198"/>
      <c r="P20" s="198"/>
      <c r="Q20" s="198"/>
      <c r="R20" s="198"/>
      <c r="S20" s="198"/>
      <c r="T20" s="198"/>
      <c r="U20" s="198"/>
      <c r="V20" s="198"/>
      <c r="W20" s="198"/>
      <c r="X20" s="198"/>
      <c r="Y20" s="198"/>
    </row>
    <row r="21" spans="1:27" ht="15" customHeight="1" x14ac:dyDescent="0.3">
      <c r="A21" s="166" t="s">
        <v>151</v>
      </c>
      <c r="B21" s="167"/>
      <c r="C21" s="167"/>
      <c r="D21" s="168">
        <v>28</v>
      </c>
      <c r="E21" s="168"/>
      <c r="F21" s="169">
        <f>D21*5280</f>
        <v>147840</v>
      </c>
      <c r="G21" s="169"/>
      <c r="H21" s="125">
        <v>130500</v>
      </c>
      <c r="I21" s="126"/>
      <c r="J21" s="134">
        <f>IF(A21="General Diadromous and Resident", 0.0125, 0.01)</f>
        <v>1.2500000000000001E-2</v>
      </c>
      <c r="K21" s="135">
        <f>H21*J21*C17*E17*I17*J17</f>
        <v>1635.2332516708268</v>
      </c>
      <c r="L21" s="198"/>
      <c r="M21" s="198"/>
      <c r="N21" s="198"/>
      <c r="O21" s="198"/>
      <c r="P21" s="198"/>
      <c r="Q21" s="198"/>
      <c r="R21" s="198"/>
      <c r="S21" s="198"/>
      <c r="T21" s="198"/>
      <c r="U21" s="198"/>
      <c r="V21" s="198"/>
      <c r="W21" s="198"/>
      <c r="X21" s="198"/>
      <c r="Y21" s="198"/>
    </row>
    <row r="22" spans="1:27" ht="29.25" customHeight="1" x14ac:dyDescent="0.3">
      <c r="A22" s="199" t="s">
        <v>61</v>
      </c>
      <c r="B22" s="199"/>
      <c r="C22" s="199"/>
      <c r="D22" s="200" t="s">
        <v>152</v>
      </c>
      <c r="E22" s="200"/>
      <c r="F22" s="200" t="s">
        <v>147</v>
      </c>
      <c r="G22" s="200"/>
      <c r="H22" s="201" t="s">
        <v>148</v>
      </c>
      <c r="I22" s="202"/>
      <c r="J22" s="205" t="s">
        <v>64</v>
      </c>
      <c r="K22" s="205" t="s">
        <v>65</v>
      </c>
      <c r="L22" s="198"/>
      <c r="M22" s="198"/>
      <c r="N22" s="198"/>
      <c r="O22" s="198"/>
      <c r="P22" s="198"/>
      <c r="Q22" s="198"/>
      <c r="R22" s="198"/>
      <c r="S22" s="198"/>
      <c r="T22" s="198"/>
      <c r="U22" s="198"/>
      <c r="V22" s="198"/>
      <c r="W22" s="198"/>
      <c r="X22" s="198"/>
      <c r="Y22" s="198"/>
    </row>
    <row r="23" spans="1:27" ht="33" customHeight="1" x14ac:dyDescent="0.3">
      <c r="A23" s="199"/>
      <c r="B23" s="199"/>
      <c r="C23" s="199"/>
      <c r="D23" s="200"/>
      <c r="E23" s="200"/>
      <c r="F23" s="200"/>
      <c r="G23" s="200"/>
      <c r="H23" s="203"/>
      <c r="I23" s="204"/>
      <c r="J23" s="206"/>
      <c r="K23" s="206"/>
      <c r="L23" s="198"/>
      <c r="M23" s="198"/>
      <c r="N23" s="198"/>
      <c r="O23" s="198"/>
      <c r="P23" s="198"/>
      <c r="Q23" s="198"/>
      <c r="R23" s="198"/>
      <c r="S23" s="198"/>
      <c r="T23" s="198"/>
      <c r="U23" s="198"/>
      <c r="V23" s="198"/>
      <c r="W23" s="198"/>
      <c r="X23" s="198"/>
      <c r="Y23" s="198"/>
    </row>
    <row r="24" spans="1:27" x14ac:dyDescent="0.3">
      <c r="A24" s="166" t="s">
        <v>103</v>
      </c>
      <c r="B24" s="167"/>
      <c r="C24" s="167"/>
      <c r="D24" s="168">
        <v>28</v>
      </c>
      <c r="E24" s="168"/>
      <c r="F24" s="169">
        <f t="shared" ref="F24:F27" si="0">D24*5280</f>
        <v>147840</v>
      </c>
      <c r="G24" s="169"/>
      <c r="H24" s="174">
        <v>115000</v>
      </c>
      <c r="I24" s="175"/>
      <c r="J24" s="136">
        <f>IF(A24="American Shad", 0.3%, IF(A24="Brook Trout", 0.3%, IF(A24="Chesapeake Logperch", 0.3%, IF(A24="Dwarf Wedge Mussel", 0.3%, IF(A24="Yellow Lance",0.3%,IF(A24="Alewife", 0.2%, IF(A24="Blueback Herring", 0.2%, IF(A24="Hickory Shad",0.2%,IF(A24="List of Fish and Mussels", 0%, IF(A24="Northern Snakehead",-0.3%,0.1%))))))))))</f>
        <v>2E-3</v>
      </c>
      <c r="K24" s="135">
        <f>H24*J24*C17*E17*I17*J17</f>
        <v>230.56162322408593</v>
      </c>
      <c r="L24" s="198"/>
      <c r="M24" s="198"/>
      <c r="N24" s="198"/>
      <c r="O24" s="198"/>
      <c r="P24" s="198"/>
      <c r="Q24" s="198"/>
      <c r="R24" s="198"/>
      <c r="S24" s="198"/>
      <c r="T24" s="198"/>
      <c r="U24" s="198"/>
      <c r="V24" s="198"/>
      <c r="W24" s="198"/>
      <c r="X24" s="198"/>
      <c r="Y24" s="198"/>
    </row>
    <row r="25" spans="1:27" x14ac:dyDescent="0.3">
      <c r="A25" s="166" t="s">
        <v>17</v>
      </c>
      <c r="B25" s="167"/>
      <c r="C25" s="167"/>
      <c r="D25" s="168">
        <v>28</v>
      </c>
      <c r="E25" s="168"/>
      <c r="F25" s="169">
        <f t="shared" si="0"/>
        <v>147840</v>
      </c>
      <c r="G25" s="169"/>
      <c r="H25" s="174">
        <v>108000</v>
      </c>
      <c r="I25" s="175"/>
      <c r="J25" s="136">
        <f t="shared" ref="J25:J28" si="1">IF(A25="American Shad", 0.3%, IF(A25="Brook Trout", 0.3%, IF(A25="Chesapeake Logperch", 0.3%, IF(A25="Dwarf Wedge Mussel", 0.3%, IF(A25="Yellow Lance",0.3%,IF(A25="Alewife", 0.2%, IF(A25="Blueback Herring", 0.2%, IF(A25="Hickory Shad",0.2%,IF(A25="List of Fish and Mussels", 0%, IF(A25="Northern Snakehead",-0.3%,0.1%))))))))))</f>
        <v>3.0000000000000001E-3</v>
      </c>
      <c r="K25" s="135">
        <f>H25*J25*C17*E17*I17*J17</f>
        <v>324.79115619392979</v>
      </c>
      <c r="L25" s="198"/>
      <c r="M25" s="198"/>
      <c r="N25" s="198"/>
      <c r="O25" s="198"/>
      <c r="P25" s="198"/>
      <c r="Q25" s="198"/>
      <c r="R25" s="198"/>
      <c r="S25" s="198"/>
      <c r="T25" s="198"/>
      <c r="U25" s="198"/>
      <c r="V25" s="198"/>
      <c r="W25" s="198"/>
      <c r="X25" s="198"/>
      <c r="Y25" s="198"/>
    </row>
    <row r="26" spans="1:27" x14ac:dyDescent="0.3">
      <c r="A26" s="166" t="s">
        <v>78</v>
      </c>
      <c r="B26" s="167"/>
      <c r="C26" s="167"/>
      <c r="D26" s="168"/>
      <c r="E26" s="168"/>
      <c r="F26" s="169">
        <f t="shared" si="0"/>
        <v>0</v>
      </c>
      <c r="G26" s="169"/>
      <c r="H26" s="174"/>
      <c r="I26" s="175"/>
      <c r="J26" s="136">
        <f t="shared" si="1"/>
        <v>2E-3</v>
      </c>
      <c r="K26" s="135">
        <f>H26*J26*C17*E17*I17*J17</f>
        <v>0</v>
      </c>
      <c r="L26" s="198"/>
      <c r="M26" s="198"/>
      <c r="N26" s="198"/>
      <c r="O26" s="198"/>
      <c r="P26" s="198"/>
      <c r="Q26" s="198"/>
      <c r="R26" s="198"/>
      <c r="S26" s="198"/>
      <c r="T26" s="198"/>
      <c r="U26" s="198"/>
      <c r="V26" s="198"/>
      <c r="W26" s="198"/>
      <c r="X26" s="198"/>
      <c r="Y26" s="198"/>
    </row>
    <row r="27" spans="1:27" x14ac:dyDescent="0.3">
      <c r="A27" s="166" t="s">
        <v>17</v>
      </c>
      <c r="B27" s="167"/>
      <c r="C27" s="167"/>
      <c r="D27" s="168"/>
      <c r="E27" s="168"/>
      <c r="F27" s="169">
        <f t="shared" si="0"/>
        <v>0</v>
      </c>
      <c r="G27" s="169"/>
      <c r="H27" s="174"/>
      <c r="I27" s="175"/>
      <c r="J27" s="136">
        <f t="shared" si="1"/>
        <v>3.0000000000000001E-3</v>
      </c>
      <c r="K27" s="135">
        <f>H27*J27*C17*E17*I17*J17</f>
        <v>0</v>
      </c>
      <c r="L27" s="198"/>
      <c r="M27" s="198"/>
      <c r="N27" s="198"/>
      <c r="O27" s="198"/>
      <c r="P27" s="198"/>
      <c r="Q27" s="198"/>
      <c r="R27" s="198"/>
      <c r="S27" s="198"/>
      <c r="T27" s="198"/>
      <c r="U27" s="198"/>
      <c r="V27" s="198"/>
      <c r="W27" s="198"/>
      <c r="X27" s="198"/>
      <c r="Y27" s="198"/>
    </row>
    <row r="28" spans="1:27" x14ac:dyDescent="0.3">
      <c r="A28" s="166" t="s">
        <v>154</v>
      </c>
      <c r="B28" s="167"/>
      <c r="C28" s="167"/>
      <c r="D28" s="164"/>
      <c r="E28" s="164"/>
      <c r="F28" s="165">
        <f t="shared" ref="F28" si="2">D28*5280</f>
        <v>0</v>
      </c>
      <c r="G28" s="165"/>
      <c r="H28" s="174"/>
      <c r="I28" s="175"/>
      <c r="J28" s="136">
        <f t="shared" si="1"/>
        <v>-3.0000000000000001E-3</v>
      </c>
      <c r="K28" s="135">
        <f>H28*J28*C17*E17*I17*J17</f>
        <v>0</v>
      </c>
      <c r="L28" s="198"/>
      <c r="M28" s="198"/>
      <c r="N28" s="198"/>
      <c r="O28" s="198"/>
      <c r="P28" s="198"/>
      <c r="Q28" s="198"/>
      <c r="R28" s="198"/>
      <c r="S28" s="198"/>
      <c r="T28" s="198"/>
      <c r="U28" s="198"/>
      <c r="V28" s="198"/>
      <c r="W28" s="198"/>
      <c r="X28" s="198"/>
      <c r="Y28" s="198"/>
    </row>
    <row r="29" spans="1:27" ht="21" thickBot="1" x14ac:dyDescent="0.35">
      <c r="A29" s="160"/>
      <c r="B29" s="161"/>
      <c r="C29" s="161"/>
      <c r="D29" s="161"/>
      <c r="E29" s="161"/>
      <c r="F29" s="173"/>
      <c r="G29" s="173"/>
      <c r="H29" s="173"/>
      <c r="I29" s="90"/>
      <c r="J29" s="89"/>
      <c r="K29" s="55"/>
      <c r="L29" s="195" t="s">
        <v>176</v>
      </c>
      <c r="M29" s="196"/>
      <c r="N29" s="196"/>
      <c r="O29" s="196"/>
      <c r="P29" s="196"/>
      <c r="Q29" s="196"/>
      <c r="R29" s="196"/>
      <c r="S29" s="196"/>
      <c r="T29" s="196"/>
      <c r="U29" s="196"/>
      <c r="V29" s="196"/>
      <c r="W29" s="196"/>
      <c r="X29" s="196"/>
      <c r="Y29" s="196"/>
    </row>
    <row r="30" spans="1:27" ht="41.45" customHeight="1" x14ac:dyDescent="0.3">
      <c r="A30" s="170" t="s">
        <v>139</v>
      </c>
      <c r="B30" s="171"/>
      <c r="C30" s="171"/>
      <c r="D30" s="172"/>
      <c r="E30" s="91"/>
      <c r="F30" s="88"/>
      <c r="G30" s="88"/>
      <c r="H30" s="88"/>
      <c r="I30" s="88"/>
      <c r="J30" s="89"/>
      <c r="K30" s="55"/>
      <c r="L30" s="197"/>
      <c r="M30" s="196"/>
      <c r="N30" s="196"/>
      <c r="O30" s="196"/>
      <c r="P30" s="196"/>
      <c r="Q30" s="196"/>
      <c r="R30" s="196"/>
      <c r="S30" s="196"/>
      <c r="T30" s="196"/>
      <c r="U30" s="196"/>
      <c r="V30" s="196"/>
      <c r="W30" s="196"/>
      <c r="X30" s="196"/>
      <c r="Y30" s="196"/>
    </row>
    <row r="31" spans="1:27" ht="32.450000000000003" customHeight="1" thickBot="1" x14ac:dyDescent="0.35">
      <c r="A31" s="149" t="s">
        <v>68</v>
      </c>
      <c r="B31" s="150"/>
      <c r="C31" s="151" t="s">
        <v>69</v>
      </c>
      <c r="D31" s="151"/>
      <c r="E31" s="92"/>
      <c r="F31" s="89"/>
      <c r="G31" s="89"/>
      <c r="H31" s="89"/>
      <c r="I31" s="89"/>
      <c r="J31" s="89"/>
      <c r="K31" s="55"/>
      <c r="L31" s="197"/>
      <c r="M31" s="196"/>
      <c r="N31" s="196"/>
      <c r="O31" s="196"/>
      <c r="P31" s="196"/>
      <c r="Q31" s="196"/>
      <c r="R31" s="196"/>
      <c r="S31" s="196"/>
      <c r="T31" s="196"/>
      <c r="U31" s="196"/>
      <c r="V31" s="196"/>
      <c r="W31" s="196"/>
      <c r="X31" s="196"/>
      <c r="Y31" s="196"/>
    </row>
    <row r="32" spans="1:27" ht="18" customHeight="1" thickBot="1" x14ac:dyDescent="0.35">
      <c r="A32" s="152">
        <v>20000</v>
      </c>
      <c r="B32" s="153"/>
      <c r="C32" s="154">
        <f>IF(A32&gt;200001, 2857,A32/70)</f>
        <v>285.71428571428572</v>
      </c>
      <c r="D32" s="155"/>
      <c r="E32" s="92"/>
      <c r="F32" s="89"/>
      <c r="G32" s="89"/>
      <c r="H32" s="89"/>
      <c r="I32" s="89"/>
      <c r="J32" s="89"/>
      <c r="K32" s="55"/>
      <c r="L32" s="197"/>
      <c r="M32" s="196"/>
      <c r="N32" s="196"/>
      <c r="O32" s="196"/>
      <c r="P32" s="196"/>
      <c r="Q32" s="196"/>
      <c r="R32" s="196"/>
      <c r="S32" s="196"/>
      <c r="T32" s="196"/>
      <c r="U32" s="196"/>
      <c r="V32" s="196"/>
      <c r="W32" s="196"/>
      <c r="X32" s="196"/>
      <c r="Y32" s="196"/>
    </row>
    <row r="33" spans="1:25" x14ac:dyDescent="0.3">
      <c r="A33" s="43" t="s">
        <v>70</v>
      </c>
      <c r="B33" s="20"/>
      <c r="C33" s="56"/>
      <c r="D33" s="56"/>
      <c r="E33" s="89"/>
      <c r="F33" s="89"/>
      <c r="G33" s="89"/>
      <c r="H33" s="89"/>
      <c r="I33" s="89"/>
      <c r="J33" s="89"/>
      <c r="K33" s="55"/>
      <c r="L33" s="197"/>
      <c r="M33" s="196"/>
      <c r="N33" s="196"/>
      <c r="O33" s="196"/>
      <c r="P33" s="196"/>
      <c r="Q33" s="196"/>
      <c r="R33" s="196"/>
      <c r="S33" s="196"/>
      <c r="T33" s="196"/>
      <c r="U33" s="196"/>
      <c r="V33" s="196"/>
      <c r="W33" s="196"/>
      <c r="X33" s="196"/>
      <c r="Y33" s="196"/>
    </row>
    <row r="34" spans="1:25" x14ac:dyDescent="0.3">
      <c r="A34" s="43" t="s">
        <v>163</v>
      </c>
      <c r="B34" s="20"/>
      <c r="C34" s="20"/>
      <c r="D34" s="20"/>
      <c r="E34" s="89"/>
      <c r="F34" s="89"/>
      <c r="G34" s="89"/>
      <c r="H34" s="89"/>
      <c r="I34" s="89"/>
      <c r="J34" s="55"/>
      <c r="K34" s="55"/>
      <c r="L34" s="197"/>
      <c r="M34" s="196"/>
      <c r="N34" s="196"/>
      <c r="O34" s="196"/>
      <c r="P34" s="196"/>
      <c r="Q34" s="196"/>
      <c r="R34" s="196"/>
      <c r="S34" s="196"/>
      <c r="T34" s="196"/>
      <c r="U34" s="196"/>
      <c r="V34" s="196"/>
      <c r="W34" s="196"/>
      <c r="X34" s="196"/>
      <c r="Y34" s="196"/>
    </row>
    <row r="35" spans="1:25" x14ac:dyDescent="0.3">
      <c r="A35" s="43" t="s">
        <v>105</v>
      </c>
      <c r="B35" s="20"/>
      <c r="C35" s="20"/>
      <c r="D35" s="20"/>
      <c r="E35" s="20"/>
      <c r="F35" s="20"/>
      <c r="G35" s="89"/>
      <c r="H35" s="89"/>
      <c r="I35" s="89"/>
      <c r="J35" s="55"/>
      <c r="K35" s="55"/>
      <c r="L35" s="197"/>
      <c r="M35" s="196"/>
      <c r="N35" s="196"/>
      <c r="O35" s="196"/>
      <c r="P35" s="196"/>
      <c r="Q35" s="196"/>
      <c r="R35" s="196"/>
      <c r="S35" s="196"/>
      <c r="T35" s="196"/>
      <c r="U35" s="196"/>
      <c r="V35" s="196"/>
      <c r="W35" s="196"/>
      <c r="X35" s="196"/>
      <c r="Y35" s="196"/>
    </row>
    <row r="36" spans="1:25" x14ac:dyDescent="0.3">
      <c r="A36" s="55"/>
      <c r="B36" s="55"/>
      <c r="C36" s="55"/>
      <c r="D36" s="55"/>
      <c r="E36" s="55"/>
      <c r="F36" s="55"/>
      <c r="G36" s="55"/>
      <c r="H36" s="55"/>
      <c r="I36" s="55"/>
      <c r="J36" s="55"/>
      <c r="K36" s="55"/>
      <c r="L36" s="197"/>
      <c r="M36" s="196"/>
      <c r="N36" s="196"/>
      <c r="O36" s="196"/>
      <c r="P36" s="196"/>
      <c r="Q36" s="196"/>
      <c r="R36" s="196"/>
      <c r="S36" s="196"/>
      <c r="T36" s="196"/>
      <c r="U36" s="196"/>
      <c r="V36" s="196"/>
      <c r="W36" s="196"/>
      <c r="X36" s="196"/>
      <c r="Y36" s="196"/>
    </row>
    <row r="37" spans="1:25" ht="34.15" customHeight="1" x14ac:dyDescent="0.3">
      <c r="A37" s="156" t="s">
        <v>140</v>
      </c>
      <c r="B37" s="157"/>
      <c r="C37" s="157"/>
      <c r="D37" s="157"/>
      <c r="E37" s="157"/>
      <c r="F37" s="157"/>
      <c r="G37" s="157"/>
      <c r="H37" s="158"/>
      <c r="I37" s="207" t="s">
        <v>142</v>
      </c>
      <c r="J37" s="208"/>
      <c r="K37" s="208"/>
      <c r="L37" s="20"/>
      <c r="M37" s="20"/>
      <c r="N37" s="20"/>
      <c r="O37" s="20"/>
      <c r="P37" s="20"/>
      <c r="Q37" s="20"/>
    </row>
    <row r="38" spans="1:25" x14ac:dyDescent="0.3">
      <c r="A38" s="159" t="s">
        <v>6</v>
      </c>
      <c r="B38" s="159"/>
      <c r="C38" s="159"/>
      <c r="D38" s="159" t="s">
        <v>7</v>
      </c>
      <c r="E38" s="159"/>
      <c r="F38" s="159"/>
      <c r="G38" s="159" t="s">
        <v>8</v>
      </c>
      <c r="H38" s="159"/>
      <c r="I38" s="209"/>
      <c r="J38" s="208"/>
      <c r="K38" s="208"/>
      <c r="L38" s="20"/>
      <c r="M38" s="20"/>
      <c r="N38" s="20"/>
      <c r="O38" s="20"/>
      <c r="P38" s="20"/>
      <c r="Q38" s="20"/>
    </row>
    <row r="39" spans="1:25" x14ac:dyDescent="0.3">
      <c r="A39" s="162" t="s">
        <v>103</v>
      </c>
      <c r="B39" s="162"/>
      <c r="C39" s="162"/>
      <c r="D39" s="163" t="s">
        <v>109</v>
      </c>
      <c r="E39" s="163"/>
      <c r="F39" s="163"/>
      <c r="G39" s="146" t="s">
        <v>158</v>
      </c>
      <c r="H39" s="147"/>
      <c r="I39" s="209"/>
      <c r="J39" s="208"/>
      <c r="K39" s="208"/>
      <c r="L39" s="20"/>
      <c r="M39" s="20"/>
      <c r="N39" s="20"/>
    </row>
    <row r="40" spans="1:25" x14ac:dyDescent="0.3">
      <c r="A40" s="145" t="s">
        <v>78</v>
      </c>
      <c r="B40" s="145"/>
      <c r="C40" s="145"/>
      <c r="D40" s="148" t="s">
        <v>110</v>
      </c>
      <c r="E40" s="148"/>
      <c r="F40" s="148"/>
      <c r="G40" s="146" t="s">
        <v>158</v>
      </c>
      <c r="H40" s="147"/>
      <c r="I40" s="209"/>
      <c r="J40" s="208"/>
      <c r="K40" s="208"/>
      <c r="L40" s="20"/>
      <c r="M40" s="20"/>
      <c r="N40" s="20"/>
    </row>
    <row r="41" spans="1:25" x14ac:dyDescent="0.3">
      <c r="A41" s="145" t="s">
        <v>87</v>
      </c>
      <c r="B41" s="145"/>
      <c r="C41" s="145"/>
      <c r="D41" s="148" t="s">
        <v>111</v>
      </c>
      <c r="E41" s="148"/>
      <c r="F41" s="148"/>
      <c r="G41" s="146" t="s">
        <v>158</v>
      </c>
      <c r="H41" s="147"/>
      <c r="I41" s="209"/>
      <c r="J41" s="208"/>
      <c r="K41" s="208"/>
      <c r="L41" s="20"/>
      <c r="M41" s="20"/>
      <c r="N41" s="20"/>
    </row>
    <row r="42" spans="1:25" x14ac:dyDescent="0.3">
      <c r="A42" s="145" t="s">
        <v>86</v>
      </c>
      <c r="B42" s="145"/>
      <c r="C42" s="145"/>
      <c r="D42" s="148" t="s">
        <v>112</v>
      </c>
      <c r="E42" s="148"/>
      <c r="F42" s="148"/>
      <c r="G42" s="146" t="s">
        <v>158</v>
      </c>
      <c r="H42" s="147"/>
      <c r="I42" s="209"/>
      <c r="J42" s="208"/>
      <c r="K42" s="208"/>
      <c r="L42" s="20"/>
      <c r="M42" s="20"/>
      <c r="N42" s="20"/>
    </row>
    <row r="43" spans="1:25" x14ac:dyDescent="0.3">
      <c r="A43" s="145" t="s">
        <v>99</v>
      </c>
      <c r="B43" s="145"/>
      <c r="C43" s="145"/>
      <c r="D43" s="148" t="s">
        <v>113</v>
      </c>
      <c r="E43" s="148"/>
      <c r="F43" s="148"/>
      <c r="G43" s="146" t="s">
        <v>114</v>
      </c>
      <c r="H43" s="147"/>
      <c r="I43" s="209"/>
      <c r="J43" s="208"/>
      <c r="K43" s="208"/>
      <c r="L43" s="20"/>
      <c r="M43" s="20"/>
      <c r="N43" s="20"/>
    </row>
    <row r="44" spans="1:25" x14ac:dyDescent="0.3">
      <c r="A44" s="145" t="s">
        <v>108</v>
      </c>
      <c r="B44" s="145"/>
      <c r="C44" s="145"/>
      <c r="D44" s="148"/>
      <c r="E44" s="148"/>
      <c r="F44" s="148"/>
      <c r="G44" s="146" t="s">
        <v>114</v>
      </c>
      <c r="H44" s="147"/>
      <c r="I44" s="209"/>
      <c r="J44" s="208"/>
      <c r="K44" s="208"/>
      <c r="L44" s="20"/>
      <c r="M44" s="20"/>
      <c r="N44" s="20"/>
    </row>
    <row r="45" spans="1:25" x14ac:dyDescent="0.3">
      <c r="A45" s="145" t="s">
        <v>93</v>
      </c>
      <c r="B45" s="145"/>
      <c r="C45" s="145"/>
      <c r="D45" s="148"/>
      <c r="E45" s="148"/>
      <c r="F45" s="148"/>
      <c r="G45" s="146" t="s">
        <v>114</v>
      </c>
      <c r="H45" s="147"/>
      <c r="I45" s="209"/>
      <c r="J45" s="208"/>
      <c r="K45" s="208"/>
      <c r="L45" s="20"/>
      <c r="M45" s="20"/>
      <c r="N45" s="20"/>
    </row>
    <row r="46" spans="1:25" x14ac:dyDescent="0.3">
      <c r="A46" s="145" t="s">
        <v>154</v>
      </c>
      <c r="B46" s="145"/>
      <c r="C46" s="145"/>
      <c r="D46" s="148"/>
      <c r="E46" s="148"/>
      <c r="F46" s="148"/>
      <c r="G46" s="146" t="s">
        <v>156</v>
      </c>
      <c r="H46" s="147"/>
      <c r="I46" s="209"/>
      <c r="J46" s="208"/>
      <c r="K46" s="208"/>
      <c r="L46" s="20"/>
      <c r="M46" s="20"/>
      <c r="N46" s="20"/>
    </row>
    <row r="47" spans="1:25" x14ac:dyDescent="0.3">
      <c r="A47" s="145"/>
      <c r="B47" s="145"/>
      <c r="C47" s="145"/>
      <c r="D47" s="148"/>
      <c r="E47" s="148"/>
      <c r="F47" s="148"/>
      <c r="G47" s="146" t="s">
        <v>9</v>
      </c>
      <c r="H47" s="147"/>
      <c r="I47" s="209"/>
      <c r="J47" s="208"/>
      <c r="K47" s="208"/>
    </row>
    <row r="48" spans="1:25" x14ac:dyDescent="0.3">
      <c r="A48" s="145"/>
      <c r="B48" s="145"/>
      <c r="C48" s="145"/>
      <c r="D48" s="148"/>
      <c r="E48" s="148"/>
      <c r="F48" s="148"/>
      <c r="G48" s="146" t="s">
        <v>9</v>
      </c>
      <c r="H48" s="147"/>
      <c r="I48" s="209"/>
      <c r="J48" s="208"/>
      <c r="K48" s="208"/>
    </row>
    <row r="49" spans="1:11" x14ac:dyDescent="0.3">
      <c r="A49" s="145"/>
      <c r="B49" s="145"/>
      <c r="C49" s="145"/>
      <c r="D49" s="148"/>
      <c r="E49" s="148"/>
      <c r="F49" s="148"/>
      <c r="G49" s="146" t="s">
        <v>9</v>
      </c>
      <c r="H49" s="147"/>
      <c r="I49" s="209"/>
      <c r="J49" s="208"/>
      <c r="K49" s="208"/>
    </row>
    <row r="50" spans="1:11" x14ac:dyDescent="0.3">
      <c r="A50" s="145"/>
      <c r="B50" s="145"/>
      <c r="C50" s="145"/>
      <c r="D50" s="145"/>
      <c r="E50" s="145"/>
      <c r="F50" s="145"/>
      <c r="G50" s="146" t="s">
        <v>9</v>
      </c>
      <c r="H50" s="147"/>
      <c r="I50" s="209"/>
      <c r="J50" s="208"/>
      <c r="K50" s="208"/>
    </row>
    <row r="51" spans="1:11" x14ac:dyDescent="0.3">
      <c r="A51" s="145"/>
      <c r="B51" s="145"/>
      <c r="C51" s="145"/>
      <c r="D51" s="145"/>
      <c r="E51" s="145"/>
      <c r="F51" s="145"/>
      <c r="G51" s="146" t="s">
        <v>9</v>
      </c>
      <c r="H51" s="147"/>
      <c r="I51" s="209"/>
      <c r="J51" s="208"/>
      <c r="K51" s="208"/>
    </row>
    <row r="52" spans="1:11" x14ac:dyDescent="0.3">
      <c r="A52" s="145"/>
      <c r="B52" s="145"/>
      <c r="C52" s="145"/>
      <c r="D52" s="145"/>
      <c r="E52" s="145"/>
      <c r="F52" s="145"/>
      <c r="G52" s="146" t="s">
        <v>9</v>
      </c>
      <c r="H52" s="147"/>
      <c r="I52" s="209"/>
      <c r="J52" s="208"/>
      <c r="K52" s="208"/>
    </row>
    <row r="53" spans="1:11" x14ac:dyDescent="0.3">
      <c r="A53" s="145"/>
      <c r="B53" s="145"/>
      <c r="C53" s="145"/>
      <c r="D53" s="145"/>
      <c r="E53" s="145"/>
      <c r="F53" s="145"/>
      <c r="G53" s="146" t="s">
        <v>9</v>
      </c>
      <c r="H53" s="147"/>
      <c r="I53" s="209"/>
      <c r="J53" s="208"/>
      <c r="K53" s="208"/>
    </row>
    <row r="54" spans="1:11" x14ac:dyDescent="0.3">
      <c r="A54" s="145"/>
      <c r="B54" s="145"/>
      <c r="C54" s="145"/>
      <c r="D54" s="145"/>
      <c r="E54" s="145"/>
      <c r="F54" s="145"/>
      <c r="G54" s="146" t="s">
        <v>9</v>
      </c>
      <c r="H54" s="147"/>
      <c r="I54" s="209"/>
      <c r="J54" s="208"/>
      <c r="K54" s="208"/>
    </row>
    <row r="55" spans="1:11" x14ac:dyDescent="0.3">
      <c r="A55" s="145"/>
      <c r="B55" s="145"/>
      <c r="C55" s="145"/>
      <c r="D55" s="145"/>
      <c r="E55" s="145"/>
      <c r="F55" s="145"/>
      <c r="G55" s="146" t="s">
        <v>9</v>
      </c>
      <c r="H55" s="147"/>
      <c r="I55" s="209"/>
      <c r="J55" s="208"/>
      <c r="K55" s="208"/>
    </row>
    <row r="56" spans="1:11" x14ac:dyDescent="0.3">
      <c r="A56" s="145"/>
      <c r="B56" s="145"/>
      <c r="C56" s="145"/>
      <c r="D56" s="145"/>
      <c r="E56" s="145"/>
      <c r="F56" s="145"/>
      <c r="G56" s="146" t="s">
        <v>9</v>
      </c>
      <c r="H56" s="147"/>
      <c r="I56" s="209"/>
      <c r="J56" s="208"/>
      <c r="K56" s="208"/>
    </row>
    <row r="57" spans="1:11" x14ac:dyDescent="0.3">
      <c r="A57" s="145"/>
      <c r="B57" s="145"/>
      <c r="C57" s="145"/>
      <c r="D57" s="145"/>
      <c r="E57" s="145"/>
      <c r="F57" s="145"/>
      <c r="G57" s="146" t="s">
        <v>9</v>
      </c>
      <c r="H57" s="147"/>
      <c r="I57" s="209"/>
      <c r="J57" s="208"/>
      <c r="K57" s="208"/>
    </row>
    <row r="58" spans="1:11" x14ac:dyDescent="0.3">
      <c r="A58" s="145"/>
      <c r="B58" s="145"/>
      <c r="C58" s="145"/>
      <c r="D58" s="145"/>
      <c r="E58" s="145"/>
      <c r="F58" s="145"/>
      <c r="G58" s="146" t="s">
        <v>9</v>
      </c>
      <c r="H58" s="147"/>
      <c r="I58" s="209"/>
      <c r="J58" s="208"/>
      <c r="K58" s="208"/>
    </row>
    <row r="59" spans="1:11" x14ac:dyDescent="0.3">
      <c r="A59" s="145"/>
      <c r="B59" s="145"/>
      <c r="C59" s="145"/>
      <c r="D59" s="145"/>
      <c r="E59" s="145"/>
      <c r="F59" s="145"/>
      <c r="G59" s="146" t="s">
        <v>9</v>
      </c>
      <c r="H59" s="147"/>
      <c r="I59" s="209"/>
      <c r="J59" s="208"/>
      <c r="K59" s="208"/>
    </row>
    <row r="60" spans="1:11" x14ac:dyDescent="0.3">
      <c r="A60" s="145"/>
      <c r="B60" s="145"/>
      <c r="C60" s="145"/>
      <c r="D60" s="145"/>
      <c r="E60" s="145"/>
      <c r="F60" s="145"/>
      <c r="G60" s="146" t="s">
        <v>9</v>
      </c>
      <c r="H60" s="147"/>
      <c r="I60" s="209"/>
      <c r="J60" s="208"/>
      <c r="K60" s="208"/>
    </row>
    <row r="61" spans="1:11" x14ac:dyDescent="0.3">
      <c r="A61" s="145"/>
      <c r="B61" s="145"/>
      <c r="C61" s="145"/>
      <c r="D61" s="145"/>
      <c r="E61" s="145"/>
      <c r="F61" s="145"/>
      <c r="G61" s="146" t="s">
        <v>9</v>
      </c>
      <c r="H61" s="147"/>
    </row>
    <row r="62" spans="1:11" x14ac:dyDescent="0.3">
      <c r="A62" s="145"/>
      <c r="B62" s="145"/>
      <c r="C62" s="145"/>
      <c r="D62" s="145"/>
      <c r="E62" s="145"/>
      <c r="F62" s="145"/>
      <c r="G62" s="146" t="s">
        <v>9</v>
      </c>
      <c r="H62" s="147"/>
    </row>
    <row r="63" spans="1:11" x14ac:dyDescent="0.3">
      <c r="A63" s="145"/>
      <c r="B63" s="145"/>
      <c r="C63" s="145"/>
      <c r="D63" s="145"/>
      <c r="E63" s="145"/>
      <c r="F63" s="145"/>
      <c r="G63" s="146" t="s">
        <v>9</v>
      </c>
      <c r="H63" s="147"/>
    </row>
    <row r="64" spans="1:11" x14ac:dyDescent="0.3">
      <c r="A64" s="145"/>
      <c r="B64" s="145"/>
      <c r="C64" s="145"/>
      <c r="D64" s="145"/>
      <c r="E64" s="145"/>
      <c r="F64" s="145"/>
      <c r="G64" s="146" t="s">
        <v>9</v>
      </c>
      <c r="H64" s="147"/>
    </row>
    <row r="65" spans="1:8" x14ac:dyDescent="0.3">
      <c r="A65" s="145"/>
      <c r="B65" s="145"/>
      <c r="C65" s="145"/>
      <c r="D65" s="145"/>
      <c r="E65" s="145"/>
      <c r="F65" s="145"/>
      <c r="G65" s="146" t="s">
        <v>9</v>
      </c>
      <c r="H65" s="147"/>
    </row>
    <row r="66" spans="1:8" x14ac:dyDescent="0.3">
      <c r="A66" s="145"/>
      <c r="B66" s="145"/>
      <c r="C66" s="145"/>
      <c r="D66" s="145"/>
      <c r="E66" s="145"/>
      <c r="F66" s="145"/>
      <c r="G66" s="146" t="s">
        <v>9</v>
      </c>
      <c r="H66" s="147"/>
    </row>
    <row r="67" spans="1:8" x14ac:dyDescent="0.3">
      <c r="A67" s="145"/>
      <c r="B67" s="145"/>
      <c r="C67" s="145"/>
      <c r="D67" s="145"/>
      <c r="E67" s="145"/>
      <c r="F67" s="145"/>
      <c r="G67" s="146" t="s">
        <v>9</v>
      </c>
      <c r="H67" s="147"/>
    </row>
    <row r="68" spans="1:8" x14ac:dyDescent="0.3">
      <c r="A68" s="145"/>
      <c r="B68" s="145"/>
      <c r="C68" s="145"/>
      <c r="D68" s="145"/>
      <c r="E68" s="145"/>
      <c r="F68" s="145"/>
      <c r="G68" s="146" t="s">
        <v>9</v>
      </c>
      <c r="H68" s="147"/>
    </row>
    <row r="69" spans="1:8" x14ac:dyDescent="0.3">
      <c r="A69" s="145"/>
      <c r="B69" s="145"/>
      <c r="C69" s="145"/>
      <c r="D69" s="145"/>
      <c r="E69" s="145"/>
      <c r="F69" s="145"/>
      <c r="G69" s="146" t="s">
        <v>9</v>
      </c>
      <c r="H69" s="147"/>
    </row>
    <row r="70" spans="1:8" x14ac:dyDescent="0.3">
      <c r="A70" s="145"/>
      <c r="B70" s="145"/>
      <c r="C70" s="145"/>
      <c r="D70" s="145"/>
      <c r="E70" s="145"/>
      <c r="F70" s="145"/>
      <c r="G70" s="146" t="s">
        <v>9</v>
      </c>
      <c r="H70" s="147"/>
    </row>
    <row r="71" spans="1:8" x14ac:dyDescent="0.3">
      <c r="A71" s="145"/>
      <c r="B71" s="145"/>
      <c r="C71" s="145"/>
      <c r="D71" s="145"/>
      <c r="E71" s="145"/>
      <c r="F71" s="145"/>
      <c r="G71" s="146" t="s">
        <v>9</v>
      </c>
      <c r="H71" s="147"/>
    </row>
    <row r="72" spans="1:8" x14ac:dyDescent="0.3">
      <c r="A72" s="145"/>
      <c r="B72" s="145"/>
      <c r="C72" s="145"/>
      <c r="D72" s="145"/>
      <c r="E72" s="145"/>
      <c r="F72" s="145"/>
      <c r="G72" s="146" t="s">
        <v>9</v>
      </c>
      <c r="H72" s="147"/>
    </row>
  </sheetData>
  <sheetProtection algorithmName="SHA-512" hashValue="9HfV6mbhh5YfsnNc2zZ8aDHhBb/5Jio5Zsu6W5DH2MdfTAoVKFjYzyU1YLrjilJT+3an1ZHy5vM9dC/jRSS05g==" saltValue="YM8nTkPQGPs2ZCWhXBeFrA==" spinCount="100000" sheet="1" formatCells="0" formatColumns="0" formatRows="0" insertHyperlinks="0" pivotTables="0"/>
  <mergeCells count="181">
    <mergeCell ref="H22:I23"/>
    <mergeCell ref="H19:I20"/>
    <mergeCell ref="J22:J23"/>
    <mergeCell ref="K22:K23"/>
    <mergeCell ref="J19:J20"/>
    <mergeCell ref="K19:K20"/>
    <mergeCell ref="L29:Y36"/>
    <mergeCell ref="I37:K60"/>
    <mergeCell ref="A1:K2"/>
    <mergeCell ref="A4:B4"/>
    <mergeCell ref="C4:D4"/>
    <mergeCell ref="E4:F4"/>
    <mergeCell ref="G4:I4"/>
    <mergeCell ref="J4:K5"/>
    <mergeCell ref="A5:B5"/>
    <mergeCell ref="C5:D5"/>
    <mergeCell ref="E5:F5"/>
    <mergeCell ref="G5:I5"/>
    <mergeCell ref="E6:F6"/>
    <mergeCell ref="G6:I6"/>
    <mergeCell ref="J6:K8"/>
    <mergeCell ref="E7:F7"/>
    <mergeCell ref="G7:I7"/>
    <mergeCell ref="E8:F8"/>
    <mergeCell ref="G8:I8"/>
    <mergeCell ref="A9:K9"/>
    <mergeCell ref="A10:K14"/>
    <mergeCell ref="A15:K15"/>
    <mergeCell ref="F16:G16"/>
    <mergeCell ref="F17:G17"/>
    <mergeCell ref="A18:K18"/>
    <mergeCell ref="A3:K3"/>
    <mergeCell ref="L1:Y2"/>
    <mergeCell ref="L3:Y14"/>
    <mergeCell ref="L15:Y17"/>
    <mergeCell ref="L18:Y28"/>
    <mergeCell ref="A21:C21"/>
    <mergeCell ref="D21:E21"/>
    <mergeCell ref="F21:G21"/>
    <mergeCell ref="A22:C23"/>
    <mergeCell ref="D22:E23"/>
    <mergeCell ref="F22:G23"/>
    <mergeCell ref="A19:C20"/>
    <mergeCell ref="D19:E20"/>
    <mergeCell ref="F19:G20"/>
    <mergeCell ref="H24:I24"/>
    <mergeCell ref="H25:I25"/>
    <mergeCell ref="A28:C28"/>
    <mergeCell ref="D28:E28"/>
    <mergeCell ref="F28:G28"/>
    <mergeCell ref="A24:C24"/>
    <mergeCell ref="D24:E24"/>
    <mergeCell ref="F24:G24"/>
    <mergeCell ref="A25:C25"/>
    <mergeCell ref="A30:D30"/>
    <mergeCell ref="A26:C26"/>
    <mergeCell ref="D26:E26"/>
    <mergeCell ref="F26:G26"/>
    <mergeCell ref="A27:C27"/>
    <mergeCell ref="D27:E27"/>
    <mergeCell ref="F27:G27"/>
    <mergeCell ref="D25:E25"/>
    <mergeCell ref="F25:G25"/>
    <mergeCell ref="F29:H29"/>
    <mergeCell ref="H26:I26"/>
    <mergeCell ref="H27:I27"/>
    <mergeCell ref="H28:I28"/>
    <mergeCell ref="A41:C41"/>
    <mergeCell ref="D41:F41"/>
    <mergeCell ref="G41:H41"/>
    <mergeCell ref="A42:C42"/>
    <mergeCell ref="D42:F42"/>
    <mergeCell ref="G42:H42"/>
    <mergeCell ref="A39:C39"/>
    <mergeCell ref="D39:F39"/>
    <mergeCell ref="G39:H39"/>
    <mergeCell ref="A40:C40"/>
    <mergeCell ref="D40:F40"/>
    <mergeCell ref="G40:H40"/>
    <mergeCell ref="A31:B31"/>
    <mergeCell ref="C31:D31"/>
    <mergeCell ref="A32:B32"/>
    <mergeCell ref="C32:D32"/>
    <mergeCell ref="A37:H37"/>
    <mergeCell ref="A38:C38"/>
    <mergeCell ref="D38:F38"/>
    <mergeCell ref="G38:H38"/>
    <mergeCell ref="A29:E29"/>
    <mergeCell ref="A45:C45"/>
    <mergeCell ref="D45:F45"/>
    <mergeCell ref="G45:H45"/>
    <mergeCell ref="A46:C46"/>
    <mergeCell ref="D46:F46"/>
    <mergeCell ref="G46:H46"/>
    <mergeCell ref="A43:C43"/>
    <mergeCell ref="D43:F43"/>
    <mergeCell ref="G43:H43"/>
    <mergeCell ref="A44:C44"/>
    <mergeCell ref="D44:F44"/>
    <mergeCell ref="G44:H44"/>
    <mergeCell ref="A49:C49"/>
    <mergeCell ref="D49:F49"/>
    <mergeCell ref="G49:H49"/>
    <mergeCell ref="A50:C50"/>
    <mergeCell ref="D50:F50"/>
    <mergeCell ref="G50:H50"/>
    <mergeCell ref="A47:C47"/>
    <mergeCell ref="D47:F47"/>
    <mergeCell ref="G47:H47"/>
    <mergeCell ref="A48:C48"/>
    <mergeCell ref="D48:F48"/>
    <mergeCell ref="G48:H48"/>
    <mergeCell ref="A53:C53"/>
    <mergeCell ref="D53:F53"/>
    <mergeCell ref="G53:H53"/>
    <mergeCell ref="A54:C54"/>
    <mergeCell ref="D54:F54"/>
    <mergeCell ref="G54:H54"/>
    <mergeCell ref="A51:C51"/>
    <mergeCell ref="D51:F51"/>
    <mergeCell ref="G51:H51"/>
    <mergeCell ref="A52:C52"/>
    <mergeCell ref="D52:F52"/>
    <mergeCell ref="G52:H52"/>
    <mergeCell ref="A57:C57"/>
    <mergeCell ref="D57:F57"/>
    <mergeCell ref="G57:H57"/>
    <mergeCell ref="A58:C58"/>
    <mergeCell ref="D58:F58"/>
    <mergeCell ref="G58:H58"/>
    <mergeCell ref="A55:C55"/>
    <mergeCell ref="D55:F55"/>
    <mergeCell ref="G55:H55"/>
    <mergeCell ref="A56:C56"/>
    <mergeCell ref="D56:F56"/>
    <mergeCell ref="G56:H56"/>
    <mergeCell ref="A61:C61"/>
    <mergeCell ref="D61:F61"/>
    <mergeCell ref="G61:H61"/>
    <mergeCell ref="A62:C62"/>
    <mergeCell ref="D62:F62"/>
    <mergeCell ref="G62:H62"/>
    <mergeCell ref="A59:C59"/>
    <mergeCell ref="D59:F59"/>
    <mergeCell ref="G59:H59"/>
    <mergeCell ref="A60:C60"/>
    <mergeCell ref="D60:F60"/>
    <mergeCell ref="G60:H60"/>
    <mergeCell ref="A66:C66"/>
    <mergeCell ref="D66:F66"/>
    <mergeCell ref="G66:H66"/>
    <mergeCell ref="A63:C63"/>
    <mergeCell ref="D63:F63"/>
    <mergeCell ref="G63:H63"/>
    <mergeCell ref="A64:C64"/>
    <mergeCell ref="D64:F64"/>
    <mergeCell ref="G64:H64"/>
    <mergeCell ref="C6:D6"/>
    <mergeCell ref="C7:D7"/>
    <mergeCell ref="C8:D8"/>
    <mergeCell ref="A71:C71"/>
    <mergeCell ref="D71:F71"/>
    <mergeCell ref="G71:H71"/>
    <mergeCell ref="A72:C72"/>
    <mergeCell ref="D72:F72"/>
    <mergeCell ref="G72:H72"/>
    <mergeCell ref="A69:C69"/>
    <mergeCell ref="D69:F69"/>
    <mergeCell ref="G69:H69"/>
    <mergeCell ref="A70:C70"/>
    <mergeCell ref="D70:F70"/>
    <mergeCell ref="G70:H70"/>
    <mergeCell ref="A67:C67"/>
    <mergeCell ref="D67:F67"/>
    <mergeCell ref="G67:H67"/>
    <mergeCell ref="A68:C68"/>
    <mergeCell ref="D68:F68"/>
    <mergeCell ref="G68:H68"/>
    <mergeCell ref="A65:C65"/>
    <mergeCell ref="D65:F65"/>
    <mergeCell ref="G65:H65"/>
  </mergeCells>
  <dataValidations count="9">
    <dataValidation allowBlank="1" showInputMessage="1" showErrorMessage="1" prompt="Cannot Exceed 50 miles or 264,000 linear feet" sqref="H24:H28" xr:uid="{FF1CE720-7D37-4F79-8C82-D01ACEDF4481}"/>
    <dataValidation allowBlank="1" showInputMessage="1" showErrorMessage="1" prompt="Cannot exceed 50 miles or 264,000 linear feet" sqref="I21 H19 H21" xr:uid="{7E2DF99E-4EED-4D73-8E51-F687080CCF0E}"/>
    <dataValidation type="list" allowBlank="1" showInputMessage="1" showErrorMessage="1" sqref="A21:C21" xr:uid="{648CE3EC-D95B-407F-8582-75C644113CFC}">
      <formula1>"General Resident, General Diadromous and Resident"</formula1>
    </dataValidation>
    <dataValidation type="list" allowBlank="1" showInputMessage="1" showErrorMessage="1" sqref="A17" xr:uid="{74D380D7-3198-4DB5-98C3-1E8CCC4FB79C}">
      <formula1>"Diadromous, Resident, Brook Trout"</formula1>
    </dataValidation>
    <dataValidation type="list" allowBlank="1" showInputMessage="1" showErrorMessage="1" prompt="In FWN, select MARYLAND prioritization, not whole Ches. Bay" sqref="B17" xr:uid="{F089AC77-6C03-43B1-9232-FDAEB5B80691}">
      <formula1>"1,2,3,4,5,6,7,8,9,10,11,12,13,14,15,16,17,18,19,20"</formula1>
    </dataValidation>
    <dataValidation type="list" allowBlank="1" showInputMessage="1" showErrorMessage="1" sqref="F17" xr:uid="{EF97A2F1-DE15-47D5-927F-43A9F73A8BC6}">
      <formula1>"Not Selected, Coastal Plain, Piedmont, Mountain"</formula1>
    </dataValidation>
    <dataValidation type="list" allowBlank="1" showInputMessage="1" showErrorMessage="1" sqref="D17" xr:uid="{E0DD17F4-3180-4F1C-905B-08CE026877F4}">
      <formula1>"Dropdown,4+,3.9,3.8,3.7,3.6,3.5,3.4,3.3,3.2,3.1,3,2.9,2.8,2.7,2.6,2.5,2.4,2.3,2.2,2.1,2,1.9,1.8,1.7,1.6,1.5,1.4,1.3,1.2,1.1,1"</formula1>
    </dataValidation>
    <dataValidation type="list" allowBlank="1" showInputMessage="1" showErrorMessage="1" sqref="G39:H72" xr:uid="{5A077F6C-4E19-4FC8-A593-35DE4F5D4D4D}">
      <formula1>"NA, General Resident/Eels, Resident Species of Concern, Migratory, Invasive"</formula1>
    </dataValidation>
    <dataValidation allowBlank="1" showInputMessage="1" showErrorMessage="1" prompt="Use USGS Stream Stats" sqref="H17" xr:uid="{3BBC166B-AFF5-4FA0-A201-5FDC4D230C4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DCC3BB1-30E0-4A55-8812-6AFE8BC191B7}">
          <x14:formula1>
            <xm:f>'3_Species &amp; Multipliers'!$A$8:$A$37</xm:f>
          </x14:formula1>
          <xm:sqref>A24:C28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E76E6-2886-42DC-8B64-47D0EEFA3BB0}">
  <dimension ref="A1:V28"/>
  <sheetViews>
    <sheetView workbookViewId="0">
      <selection activeCell="D11" sqref="D11:G15"/>
    </sheetView>
  </sheetViews>
  <sheetFormatPr defaultColWidth="8.875" defaultRowHeight="16.5" x14ac:dyDescent="0.3"/>
  <cols>
    <col min="1" max="1" width="25.875" style="7" customWidth="1"/>
    <col min="2" max="2" width="21.25" style="7" customWidth="1"/>
    <col min="3" max="3" width="20.5" style="7" customWidth="1"/>
    <col min="4" max="4" width="16.75" style="7" customWidth="1"/>
    <col min="5" max="5" width="21.625" style="7" customWidth="1"/>
    <col min="6" max="6" width="8.875" style="7"/>
    <col min="7" max="7" width="4.5" style="7" customWidth="1"/>
    <col min="8" max="8" width="10.375" style="7" customWidth="1"/>
    <col min="9" max="9" width="10.625" style="7" customWidth="1"/>
    <col min="10" max="10" width="8.875" style="7"/>
    <col min="11" max="11" width="10.5" style="7" customWidth="1"/>
    <col min="12" max="16384" width="8.875" style="7"/>
  </cols>
  <sheetData>
    <row r="1" spans="1:22" ht="23.25" x14ac:dyDescent="0.35">
      <c r="A1" s="16" t="s">
        <v>72</v>
      </c>
      <c r="B1" s="16"/>
      <c r="C1" s="16" t="s">
        <v>94</v>
      </c>
      <c r="D1" s="16"/>
      <c r="E1" s="16"/>
      <c r="F1" s="16"/>
      <c r="G1" s="16"/>
      <c r="H1" s="16"/>
      <c r="I1" s="16"/>
      <c r="J1" s="16"/>
      <c r="K1" s="17">
        <f>SUM(K16,B25)</f>
        <v>4685</v>
      </c>
      <c r="L1" s="16"/>
      <c r="M1" s="16"/>
      <c r="N1" s="16"/>
      <c r="O1" s="16"/>
      <c r="P1" s="16"/>
      <c r="Q1" s="16"/>
      <c r="R1" s="16"/>
      <c r="S1" s="16"/>
      <c r="T1" s="16"/>
      <c r="U1" s="16"/>
      <c r="V1" s="16"/>
    </row>
    <row r="2" spans="1:22" x14ac:dyDescent="0.3">
      <c r="A2" s="283" t="s">
        <v>74</v>
      </c>
      <c r="B2" s="283"/>
      <c r="C2" s="283"/>
      <c r="D2" s="283"/>
      <c r="E2" s="283"/>
      <c r="F2" s="283"/>
      <c r="G2" s="283"/>
      <c r="H2" s="283"/>
      <c r="I2" s="283"/>
      <c r="J2" s="283"/>
      <c r="K2" s="283"/>
      <c r="L2" s="283"/>
      <c r="M2" s="284" t="s">
        <v>75</v>
      </c>
      <c r="N2" s="280"/>
      <c r="O2" s="280"/>
      <c r="P2" s="280"/>
      <c r="Q2" s="280"/>
      <c r="R2" s="280"/>
      <c r="S2" s="280"/>
      <c r="T2" s="280"/>
      <c r="U2" s="280"/>
      <c r="V2" s="280"/>
    </row>
    <row r="3" spans="1:22" x14ac:dyDescent="0.3">
      <c r="A3" s="283"/>
      <c r="B3" s="283"/>
      <c r="C3" s="283"/>
      <c r="D3" s="283"/>
      <c r="E3" s="283"/>
      <c r="F3" s="283"/>
      <c r="G3" s="283"/>
      <c r="H3" s="283"/>
      <c r="I3" s="283"/>
      <c r="J3" s="283"/>
      <c r="K3" s="283"/>
      <c r="L3" s="283"/>
      <c r="M3" s="280"/>
      <c r="N3" s="280"/>
      <c r="O3" s="280"/>
      <c r="P3" s="280"/>
      <c r="Q3" s="280"/>
      <c r="R3" s="280"/>
      <c r="S3" s="280"/>
      <c r="T3" s="280"/>
      <c r="U3" s="280"/>
      <c r="V3" s="280"/>
    </row>
    <row r="4" spans="1:22" x14ac:dyDescent="0.3">
      <c r="A4" s="8" t="s">
        <v>54</v>
      </c>
      <c r="B4" s="8" t="s">
        <v>55</v>
      </c>
      <c r="C4" s="8" t="s">
        <v>56</v>
      </c>
      <c r="D4" s="8" t="s">
        <v>57</v>
      </c>
      <c r="E4" s="8" t="s">
        <v>58</v>
      </c>
      <c r="F4" s="1"/>
      <c r="G4" s="1"/>
      <c r="H4" s="1"/>
      <c r="I4" s="1"/>
      <c r="J4" s="1"/>
      <c r="K4" s="1"/>
      <c r="L4" s="16"/>
      <c r="M4" s="280"/>
      <c r="N4" s="280"/>
      <c r="O4" s="280"/>
      <c r="P4" s="280"/>
      <c r="Q4" s="280"/>
      <c r="R4" s="280"/>
      <c r="S4" s="280"/>
      <c r="T4" s="280"/>
      <c r="U4" s="280"/>
      <c r="V4" s="280"/>
    </row>
    <row r="5" spans="1:22" x14ac:dyDescent="0.3">
      <c r="A5" s="8" t="s">
        <v>91</v>
      </c>
      <c r="B5" s="8">
        <v>1</v>
      </c>
      <c r="C5" s="8">
        <f>IF(AND(B5&gt;1.1,B5&lt;5.01),1.1-(B5*0.1),IF(B5=1,1,0.3))</f>
        <v>1</v>
      </c>
      <c r="D5" s="8">
        <v>27</v>
      </c>
      <c r="E5" s="8">
        <f>IF(AND(D5&gt;2.99,D5&lt;9.99),D5*0.1,IF(D5&gt;9.99,1,0))</f>
        <v>1</v>
      </c>
      <c r="F5" s="1"/>
      <c r="G5" s="1"/>
      <c r="H5" s="1"/>
      <c r="I5" s="1"/>
      <c r="J5" s="1"/>
      <c r="K5" s="1"/>
      <c r="L5" s="16"/>
      <c r="M5" s="280"/>
      <c r="N5" s="280"/>
      <c r="O5" s="280"/>
      <c r="P5" s="280"/>
      <c r="Q5" s="280"/>
      <c r="R5" s="280"/>
      <c r="S5" s="280"/>
      <c r="T5" s="280"/>
      <c r="U5" s="280"/>
      <c r="V5" s="280"/>
    </row>
    <row r="6" spans="1:22" x14ac:dyDescent="0.3">
      <c r="A6" s="16"/>
      <c r="B6" s="16"/>
      <c r="C6" s="1"/>
      <c r="D6" s="1"/>
      <c r="E6" s="1"/>
      <c r="F6" s="1"/>
      <c r="G6" s="1"/>
      <c r="H6" s="1"/>
      <c r="I6" s="1"/>
      <c r="J6" s="1"/>
      <c r="K6" s="1"/>
      <c r="L6" s="16"/>
      <c r="M6" s="280"/>
      <c r="N6" s="280"/>
      <c r="O6" s="280"/>
      <c r="P6" s="280"/>
      <c r="Q6" s="280"/>
      <c r="R6" s="280"/>
      <c r="S6" s="280"/>
      <c r="T6" s="280"/>
      <c r="U6" s="280"/>
      <c r="V6" s="280"/>
    </row>
    <row r="7" spans="1:22" ht="14.45" customHeight="1" x14ac:dyDescent="0.3">
      <c r="A7" s="16"/>
      <c r="B7" s="16"/>
      <c r="C7" s="1"/>
      <c r="D7" s="1"/>
      <c r="E7" s="1"/>
      <c r="F7" s="1"/>
      <c r="G7" s="1"/>
      <c r="H7" s="1"/>
      <c r="I7" s="1"/>
      <c r="J7" s="1"/>
      <c r="K7" s="1"/>
      <c r="L7" s="16"/>
      <c r="M7" s="280"/>
      <c r="N7" s="280"/>
      <c r="O7" s="280"/>
      <c r="P7" s="280"/>
      <c r="Q7" s="280"/>
      <c r="R7" s="280"/>
      <c r="S7" s="280"/>
      <c r="T7" s="280"/>
      <c r="U7" s="280"/>
      <c r="V7" s="280"/>
    </row>
    <row r="8" spans="1:22" ht="27" customHeight="1" x14ac:dyDescent="0.3">
      <c r="A8" s="16"/>
      <c r="B8" s="16"/>
      <c r="C8" s="1"/>
      <c r="D8" s="1"/>
      <c r="E8" s="1"/>
      <c r="F8" s="1"/>
      <c r="G8" s="1"/>
      <c r="H8" s="1"/>
      <c r="I8" s="1"/>
      <c r="J8" s="1"/>
      <c r="K8" s="1"/>
      <c r="L8" s="16"/>
      <c r="M8" s="280"/>
      <c r="N8" s="280"/>
      <c r="O8" s="280"/>
      <c r="P8" s="280"/>
      <c r="Q8" s="280"/>
      <c r="R8" s="280"/>
      <c r="S8" s="280"/>
      <c r="T8" s="280"/>
      <c r="U8" s="280"/>
      <c r="V8" s="280"/>
    </row>
    <row r="9" spans="1:22" ht="27" customHeight="1" x14ac:dyDescent="0.3">
      <c r="A9" s="281" t="s">
        <v>61</v>
      </c>
      <c r="B9" s="281"/>
      <c r="C9" s="281"/>
      <c r="D9" s="264" t="s">
        <v>62</v>
      </c>
      <c r="E9" s="264"/>
      <c r="F9" s="264" t="s">
        <v>63</v>
      </c>
      <c r="G9" s="264"/>
      <c r="H9" s="264" t="s">
        <v>64</v>
      </c>
      <c r="I9" s="16"/>
      <c r="J9" s="16"/>
      <c r="K9" s="264" t="s">
        <v>65</v>
      </c>
      <c r="L9" s="16"/>
      <c r="M9" s="280"/>
      <c r="N9" s="280"/>
      <c r="O9" s="280"/>
      <c r="P9" s="280"/>
      <c r="Q9" s="280"/>
      <c r="R9" s="280"/>
      <c r="S9" s="280"/>
      <c r="T9" s="280"/>
      <c r="U9" s="280"/>
      <c r="V9" s="280"/>
    </row>
    <row r="10" spans="1:22" x14ac:dyDescent="0.3">
      <c r="A10" s="281"/>
      <c r="B10" s="281"/>
      <c r="C10" s="281"/>
      <c r="D10" s="264"/>
      <c r="E10" s="264"/>
      <c r="F10" s="264"/>
      <c r="G10" s="264"/>
      <c r="H10" s="264"/>
      <c r="I10" s="16"/>
      <c r="J10" s="16"/>
      <c r="K10" s="264"/>
      <c r="L10" s="16"/>
      <c r="M10" s="1"/>
      <c r="N10" s="1"/>
      <c r="O10" s="1"/>
      <c r="P10" s="1"/>
      <c r="Q10" s="1"/>
      <c r="R10" s="1"/>
      <c r="S10" s="1"/>
      <c r="T10" s="1"/>
      <c r="U10" s="1"/>
      <c r="V10" s="1"/>
    </row>
    <row r="11" spans="1:22" ht="14.45" customHeight="1" x14ac:dyDescent="0.3">
      <c r="A11" s="281" t="s">
        <v>76</v>
      </c>
      <c r="B11" s="281"/>
      <c r="C11" s="281"/>
      <c r="D11" s="281">
        <v>264000</v>
      </c>
      <c r="E11" s="281"/>
      <c r="F11" s="281">
        <v>264000</v>
      </c>
      <c r="G11" s="281"/>
      <c r="H11" s="5">
        <v>0.01</v>
      </c>
      <c r="I11" s="16"/>
      <c r="J11" s="16"/>
      <c r="K11" s="4">
        <f>F11*H11*C5*E5</f>
        <v>2640</v>
      </c>
      <c r="L11" s="16"/>
      <c r="M11" s="264" t="s">
        <v>77</v>
      </c>
      <c r="N11" s="264"/>
      <c r="O11" s="264"/>
      <c r="P11" s="264"/>
      <c r="Q11" s="264"/>
      <c r="R11" s="264"/>
      <c r="S11" s="264"/>
      <c r="T11" s="264"/>
      <c r="U11" s="264"/>
      <c r="V11" s="264"/>
    </row>
    <row r="12" spans="1:22" x14ac:dyDescent="0.3">
      <c r="A12" s="281" t="s">
        <v>89</v>
      </c>
      <c r="B12" s="281"/>
      <c r="C12" s="281"/>
      <c r="D12" s="281">
        <v>264000</v>
      </c>
      <c r="E12" s="281"/>
      <c r="F12" s="281">
        <v>10000</v>
      </c>
      <c r="G12" s="281"/>
      <c r="H12" s="5">
        <v>2E-3</v>
      </c>
      <c r="I12" s="16"/>
      <c r="J12" s="16"/>
      <c r="K12" s="4">
        <f>F12*H12*C5*E5</f>
        <v>20</v>
      </c>
      <c r="L12" s="16"/>
      <c r="M12" s="264"/>
      <c r="N12" s="264"/>
      <c r="O12" s="264"/>
      <c r="P12" s="264"/>
      <c r="Q12" s="264"/>
      <c r="R12" s="264"/>
      <c r="S12" s="264"/>
      <c r="T12" s="264"/>
      <c r="U12" s="264"/>
      <c r="V12" s="264"/>
    </row>
    <row r="13" spans="1:22" ht="14.45" customHeight="1" x14ac:dyDescent="0.3">
      <c r="A13" s="281" t="s">
        <v>87</v>
      </c>
      <c r="B13" s="281" t="s">
        <v>34</v>
      </c>
      <c r="C13" s="281" t="s">
        <v>34</v>
      </c>
      <c r="D13" s="281">
        <v>264000</v>
      </c>
      <c r="E13" s="281"/>
      <c r="F13" s="281">
        <v>10000</v>
      </c>
      <c r="G13" s="281"/>
      <c r="H13" s="5">
        <v>3.0000000000000001E-3</v>
      </c>
      <c r="I13" s="16"/>
      <c r="J13" s="16"/>
      <c r="K13" s="4">
        <f>F13*H13*C5*E5</f>
        <v>30</v>
      </c>
      <c r="L13" s="16"/>
      <c r="M13" s="280" t="s">
        <v>79</v>
      </c>
      <c r="N13" s="280"/>
      <c r="O13" s="280"/>
      <c r="P13" s="280"/>
      <c r="Q13" s="280"/>
      <c r="R13" s="280"/>
      <c r="S13" s="280"/>
      <c r="T13" s="280"/>
      <c r="U13" s="280"/>
      <c r="V13" s="280"/>
    </row>
    <row r="14" spans="1:22" x14ac:dyDescent="0.3">
      <c r="A14" s="281" t="s">
        <v>86</v>
      </c>
      <c r="B14" s="281" t="s">
        <v>36</v>
      </c>
      <c r="C14" s="281" t="s">
        <v>36</v>
      </c>
      <c r="D14" s="281">
        <v>264000</v>
      </c>
      <c r="E14" s="281"/>
      <c r="F14" s="281">
        <v>10000</v>
      </c>
      <c r="G14" s="281"/>
      <c r="H14" s="5">
        <v>2E-3</v>
      </c>
      <c r="I14" s="16"/>
      <c r="J14" s="16"/>
      <c r="K14" s="4">
        <f>F14*H14*C5*E5</f>
        <v>20</v>
      </c>
      <c r="L14" s="16"/>
      <c r="M14" s="280"/>
      <c r="N14" s="280"/>
      <c r="O14" s="280"/>
      <c r="P14" s="280"/>
      <c r="Q14" s="280"/>
      <c r="R14" s="280"/>
      <c r="S14" s="280"/>
      <c r="T14" s="280"/>
      <c r="U14" s="280"/>
      <c r="V14" s="280"/>
    </row>
    <row r="15" spans="1:22" x14ac:dyDescent="0.3">
      <c r="A15" s="281" t="s">
        <v>93</v>
      </c>
      <c r="B15" s="281"/>
      <c r="C15" s="281"/>
      <c r="D15" s="281">
        <v>264000</v>
      </c>
      <c r="E15" s="281"/>
      <c r="F15" s="327">
        <v>100000</v>
      </c>
      <c r="G15" s="327"/>
      <c r="H15" s="5">
        <v>1E-3</v>
      </c>
      <c r="I15" s="16"/>
      <c r="J15" s="16"/>
      <c r="K15" s="4">
        <f>F15*H15*C5*E5</f>
        <v>100</v>
      </c>
      <c r="L15" s="16"/>
      <c r="M15" s="282"/>
      <c r="N15" s="282"/>
      <c r="O15" s="282"/>
      <c r="P15" s="282"/>
      <c r="Q15" s="282"/>
      <c r="R15" s="282"/>
      <c r="S15" s="282"/>
      <c r="T15" s="282"/>
      <c r="U15" s="282"/>
      <c r="V15" s="282"/>
    </row>
    <row r="16" spans="1:22" ht="14.45" customHeight="1" x14ac:dyDescent="0.3">
      <c r="A16" s="326" t="s">
        <v>88</v>
      </c>
      <c r="B16" s="264"/>
      <c r="C16" s="264"/>
      <c r="D16" s="16"/>
      <c r="E16" s="16"/>
      <c r="F16" s="16"/>
      <c r="G16" s="16"/>
      <c r="H16" s="16"/>
      <c r="I16" s="16"/>
      <c r="J16" s="3" t="s">
        <v>80</v>
      </c>
      <c r="K16" s="2">
        <f>SUM(K11:K15)</f>
        <v>2810</v>
      </c>
      <c r="L16" s="16"/>
      <c r="M16" s="280" t="s">
        <v>81</v>
      </c>
      <c r="N16" s="280"/>
      <c r="O16" s="280"/>
      <c r="P16" s="280"/>
      <c r="Q16" s="280"/>
      <c r="R16" s="280"/>
      <c r="S16" s="280"/>
      <c r="T16" s="280"/>
      <c r="U16" s="280"/>
      <c r="V16" s="280"/>
    </row>
    <row r="17" spans="1:22" x14ac:dyDescent="0.3">
      <c r="A17" s="264"/>
      <c r="B17" s="264"/>
      <c r="C17" s="264"/>
      <c r="D17" s="16"/>
      <c r="E17" s="16"/>
      <c r="F17" s="16"/>
      <c r="G17" s="16"/>
      <c r="H17" s="16"/>
      <c r="I17" s="16"/>
      <c r="J17" s="16"/>
      <c r="K17" s="16"/>
      <c r="L17" s="16"/>
      <c r="M17" s="280"/>
      <c r="N17" s="280"/>
      <c r="O17" s="280"/>
      <c r="P17" s="280"/>
      <c r="Q17" s="280"/>
      <c r="R17" s="280"/>
      <c r="S17" s="280"/>
      <c r="T17" s="280"/>
      <c r="U17" s="280"/>
      <c r="V17" s="280"/>
    </row>
    <row r="18" spans="1:22" x14ac:dyDescent="0.3">
      <c r="A18" s="264"/>
      <c r="B18" s="264"/>
      <c r="C18" s="264"/>
      <c r="D18" s="16"/>
      <c r="E18" s="16"/>
      <c r="F18" s="16"/>
      <c r="G18" s="16"/>
      <c r="H18" s="16"/>
      <c r="I18" s="16"/>
      <c r="J18" s="16"/>
      <c r="K18" s="16"/>
      <c r="L18" s="16"/>
      <c r="M18" s="280"/>
      <c r="N18" s="280"/>
      <c r="O18" s="280"/>
      <c r="P18" s="280"/>
      <c r="Q18" s="280"/>
      <c r="R18" s="280"/>
      <c r="S18" s="280"/>
      <c r="T18" s="280"/>
      <c r="U18" s="280"/>
      <c r="V18" s="280"/>
    </row>
    <row r="19" spans="1:22" x14ac:dyDescent="0.3">
      <c r="A19" s="264"/>
      <c r="B19" s="264"/>
      <c r="C19" s="264"/>
      <c r="D19" s="16"/>
      <c r="E19" s="16"/>
      <c r="F19" s="16"/>
      <c r="G19" s="16"/>
      <c r="H19" s="16"/>
      <c r="I19" s="16"/>
      <c r="J19" s="16"/>
      <c r="K19" s="16"/>
      <c r="L19" s="16"/>
      <c r="M19" s="280"/>
      <c r="N19" s="280"/>
      <c r="O19" s="280"/>
      <c r="P19" s="280"/>
      <c r="Q19" s="280"/>
      <c r="R19" s="280"/>
      <c r="S19" s="280"/>
      <c r="T19" s="280"/>
      <c r="U19" s="280"/>
      <c r="V19" s="280"/>
    </row>
    <row r="20" spans="1:22" x14ac:dyDescent="0.3">
      <c r="A20" s="264"/>
      <c r="B20" s="264"/>
      <c r="C20" s="264"/>
      <c r="D20" s="16"/>
      <c r="E20" s="16"/>
      <c r="F20" s="16"/>
      <c r="G20" s="16"/>
      <c r="H20" s="16"/>
      <c r="I20" s="16"/>
      <c r="J20" s="16"/>
      <c r="K20" s="16"/>
      <c r="L20" s="16"/>
      <c r="M20" s="280"/>
      <c r="N20" s="280"/>
      <c r="O20" s="280"/>
      <c r="P20" s="280"/>
      <c r="Q20" s="280"/>
      <c r="R20" s="280"/>
      <c r="S20" s="280"/>
      <c r="T20" s="280"/>
      <c r="U20" s="280"/>
      <c r="V20" s="280"/>
    </row>
    <row r="21" spans="1:22" x14ac:dyDescent="0.3">
      <c r="A21" s="264"/>
      <c r="B21" s="264"/>
      <c r="C21" s="264"/>
      <c r="D21" s="16"/>
      <c r="E21" s="16"/>
      <c r="F21" s="16"/>
      <c r="G21" s="16"/>
      <c r="H21" s="16"/>
      <c r="I21" s="16"/>
      <c r="J21" s="16"/>
      <c r="K21" s="16"/>
      <c r="L21" s="16"/>
      <c r="M21" s="280"/>
      <c r="N21" s="280"/>
      <c r="O21" s="280"/>
      <c r="P21" s="280"/>
      <c r="Q21" s="280"/>
      <c r="R21" s="280"/>
      <c r="S21" s="280"/>
      <c r="T21" s="280"/>
      <c r="U21" s="280"/>
      <c r="V21" s="280"/>
    </row>
    <row r="22" spans="1:22" x14ac:dyDescent="0.3">
      <c r="A22" s="16"/>
      <c r="B22" s="16"/>
      <c r="C22" s="16"/>
      <c r="D22" s="16"/>
      <c r="E22" s="16"/>
      <c r="F22" s="16"/>
      <c r="G22" s="16"/>
      <c r="H22" s="16"/>
      <c r="I22" s="16"/>
      <c r="J22" s="16"/>
      <c r="K22" s="16"/>
      <c r="L22" s="16"/>
      <c r="M22" s="1"/>
      <c r="N22" s="1"/>
      <c r="O22" s="1"/>
      <c r="P22" s="1"/>
      <c r="Q22" s="1"/>
      <c r="R22" s="1"/>
      <c r="S22" s="1"/>
      <c r="T22" s="1"/>
      <c r="U22" s="1"/>
      <c r="V22" s="1"/>
    </row>
    <row r="23" spans="1:22" x14ac:dyDescent="0.3">
      <c r="A23" s="16" t="s">
        <v>82</v>
      </c>
      <c r="B23" s="16"/>
      <c r="C23" s="16"/>
      <c r="D23" s="16"/>
      <c r="E23" s="16"/>
      <c r="F23" s="16"/>
      <c r="G23" s="16"/>
      <c r="H23" s="16"/>
      <c r="I23" s="16"/>
      <c r="J23" s="16"/>
      <c r="K23" s="16"/>
      <c r="L23" s="16"/>
      <c r="M23" s="280" t="s">
        <v>85</v>
      </c>
      <c r="N23" s="280"/>
      <c r="O23" s="280"/>
      <c r="P23" s="280"/>
      <c r="Q23" s="280"/>
      <c r="R23" s="280"/>
      <c r="S23" s="280"/>
      <c r="T23" s="280"/>
      <c r="U23" s="280"/>
      <c r="V23" s="280"/>
    </row>
    <row r="24" spans="1:22" ht="14.45" customHeight="1" x14ac:dyDescent="0.3">
      <c r="A24" s="16" t="s">
        <v>83</v>
      </c>
      <c r="B24" s="16" t="s">
        <v>65</v>
      </c>
      <c r="C24" s="16"/>
      <c r="D24" s="16" t="s">
        <v>70</v>
      </c>
      <c r="E24" s="16"/>
      <c r="F24" s="16"/>
      <c r="G24" s="16"/>
      <c r="H24" s="16"/>
      <c r="I24" s="16"/>
      <c r="J24" s="16"/>
      <c r="K24" s="16"/>
      <c r="L24" s="16"/>
      <c r="M24" s="280"/>
      <c r="N24" s="280"/>
      <c r="O24" s="280"/>
      <c r="P24" s="280"/>
      <c r="Q24" s="280"/>
      <c r="R24" s="280"/>
      <c r="S24" s="280"/>
      <c r="T24" s="280"/>
      <c r="U24" s="280"/>
      <c r="V24" s="280"/>
    </row>
    <row r="25" spans="1:22" x14ac:dyDescent="0.3">
      <c r="A25" s="16">
        <v>150000</v>
      </c>
      <c r="B25" s="4">
        <f>A25/80</f>
        <v>1875</v>
      </c>
      <c r="C25" s="16"/>
      <c r="D25" s="16" t="s">
        <v>84</v>
      </c>
      <c r="E25" s="16"/>
      <c r="F25" s="16"/>
      <c r="G25" s="16"/>
      <c r="H25" s="16"/>
      <c r="I25" s="16"/>
      <c r="J25" s="16"/>
      <c r="K25" s="16"/>
      <c r="L25" s="16"/>
      <c r="M25" s="280"/>
      <c r="N25" s="280"/>
      <c r="O25" s="280"/>
      <c r="P25" s="280"/>
      <c r="Q25" s="280"/>
      <c r="R25" s="280"/>
      <c r="S25" s="280"/>
      <c r="T25" s="280"/>
      <c r="U25" s="280"/>
      <c r="V25" s="280"/>
    </row>
    <row r="26" spans="1:22" x14ac:dyDescent="0.3">
      <c r="A26" s="16"/>
      <c r="B26" s="16"/>
      <c r="C26" s="16"/>
      <c r="D26" s="16"/>
      <c r="E26" s="16"/>
      <c r="F26" s="16"/>
      <c r="G26" s="16"/>
      <c r="H26" s="16"/>
      <c r="I26" s="16"/>
      <c r="J26" s="16"/>
      <c r="K26" s="16"/>
      <c r="L26" s="16"/>
      <c r="M26" s="280"/>
      <c r="N26" s="280"/>
      <c r="O26" s="280"/>
      <c r="P26" s="280"/>
      <c r="Q26" s="280"/>
      <c r="R26" s="280"/>
      <c r="S26" s="280"/>
      <c r="T26" s="280"/>
      <c r="U26" s="280"/>
      <c r="V26" s="280"/>
    </row>
    <row r="27" spans="1:22" x14ac:dyDescent="0.3">
      <c r="A27" s="16"/>
      <c r="B27" s="16"/>
      <c r="C27" s="16"/>
      <c r="D27" s="16"/>
      <c r="E27" s="16"/>
      <c r="F27" s="16"/>
      <c r="G27" s="16"/>
      <c r="H27" s="16"/>
      <c r="I27" s="16"/>
      <c r="J27" s="16"/>
      <c r="K27" s="16"/>
      <c r="L27" s="16"/>
      <c r="M27" s="280"/>
      <c r="N27" s="280"/>
      <c r="O27" s="280"/>
      <c r="P27" s="280"/>
      <c r="Q27" s="280"/>
      <c r="R27" s="280"/>
      <c r="S27" s="280"/>
      <c r="T27" s="280"/>
      <c r="U27" s="280"/>
      <c r="V27" s="280"/>
    </row>
    <row r="28" spans="1:22" x14ac:dyDescent="0.3">
      <c r="A28" s="16"/>
      <c r="B28" s="16"/>
      <c r="C28" s="16"/>
      <c r="D28" s="16"/>
      <c r="E28" s="16"/>
      <c r="F28" s="16"/>
      <c r="G28" s="16"/>
      <c r="H28" s="16"/>
      <c r="I28" s="16"/>
      <c r="J28" s="16"/>
      <c r="K28" s="16"/>
      <c r="L28" s="16"/>
      <c r="M28" s="280"/>
      <c r="N28" s="280"/>
      <c r="O28" s="280"/>
      <c r="P28" s="280"/>
      <c r="Q28" s="280"/>
      <c r="R28" s="280"/>
      <c r="S28" s="280"/>
      <c r="T28" s="280"/>
      <c r="U28" s="280"/>
      <c r="V28" s="280"/>
    </row>
  </sheetData>
  <mergeCells count="28">
    <mergeCell ref="A2:L3"/>
    <mergeCell ref="M2:V9"/>
    <mergeCell ref="A9:C10"/>
    <mergeCell ref="D9:E10"/>
    <mergeCell ref="F9:G10"/>
    <mergeCell ref="H9:H10"/>
    <mergeCell ref="K9:K10"/>
    <mergeCell ref="A11:C11"/>
    <mergeCell ref="D11:E11"/>
    <mergeCell ref="F11:G11"/>
    <mergeCell ref="M11:V12"/>
    <mergeCell ref="A12:C12"/>
    <mergeCell ref="D12:E12"/>
    <mergeCell ref="F12:G12"/>
    <mergeCell ref="A13:C13"/>
    <mergeCell ref="D13:E13"/>
    <mergeCell ref="F13:G13"/>
    <mergeCell ref="M13:V14"/>
    <mergeCell ref="A14:C14"/>
    <mergeCell ref="D14:E14"/>
    <mergeCell ref="F14:G14"/>
    <mergeCell ref="M23:V28"/>
    <mergeCell ref="A15:C15"/>
    <mergeCell ref="D15:E15"/>
    <mergeCell ref="F15:G15"/>
    <mergeCell ref="M15:V15"/>
    <mergeCell ref="A16:C21"/>
    <mergeCell ref="M16:V21"/>
  </mergeCells>
  <dataValidations count="2">
    <dataValidation type="list" allowBlank="1" showInputMessage="1" showErrorMessage="1" sqref="A5" xr:uid="{46E319C9-566C-48F0-AB01-028E386F1C53}">
      <formula1>"Resident, Anadramous"</formula1>
    </dataValidation>
    <dataValidation type="list" allowBlank="1" showInputMessage="1" showErrorMessage="1" sqref="B5" xr:uid="{C3EBA59A-A215-45B0-A47D-EA88338272D0}">
      <formula1>"1,2,3,4,5,6,7,8,9,10,11,12,13,14,15,16,17,18,19,20"</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B2F8F-85E9-4EE5-86E9-A52A23747CAF}">
  <dimension ref="A1:V28"/>
  <sheetViews>
    <sheetView workbookViewId="0">
      <selection activeCell="D11" sqref="D11:G14"/>
    </sheetView>
  </sheetViews>
  <sheetFormatPr defaultColWidth="8.875" defaultRowHeight="16.5" x14ac:dyDescent="0.3"/>
  <cols>
    <col min="1" max="1" width="25.875" style="7" customWidth="1"/>
    <col min="2" max="2" width="19.75" style="7" customWidth="1"/>
    <col min="3" max="3" width="25.375" style="7" customWidth="1"/>
    <col min="4" max="4" width="16.75" style="7" customWidth="1"/>
    <col min="5" max="5" width="21.625" style="7" customWidth="1"/>
    <col min="6" max="6" width="8.875" style="7"/>
    <col min="7" max="7" width="4.5" style="7" customWidth="1"/>
    <col min="8" max="8" width="10.375" style="7" customWidth="1"/>
    <col min="9" max="9" width="10.625" style="7" customWidth="1"/>
    <col min="10" max="10" width="8.875" style="7"/>
    <col min="11" max="11" width="10.5" style="7" customWidth="1"/>
    <col min="12" max="16384" width="8.875" style="7"/>
  </cols>
  <sheetData>
    <row r="1" spans="1:22" ht="23.25" x14ac:dyDescent="0.35">
      <c r="A1" s="16" t="s">
        <v>72</v>
      </c>
      <c r="B1" s="16"/>
      <c r="C1" s="11" t="s">
        <v>95</v>
      </c>
      <c r="D1" s="16"/>
      <c r="E1" s="16"/>
      <c r="F1" s="16"/>
      <c r="G1" s="16"/>
      <c r="H1" s="16"/>
      <c r="I1" s="16"/>
      <c r="J1" s="16"/>
      <c r="K1" s="17">
        <f>SUM(K16,B25)</f>
        <v>1431.5</v>
      </c>
      <c r="L1" s="16"/>
      <c r="M1" s="16"/>
      <c r="N1" s="16"/>
      <c r="O1" s="16"/>
      <c r="P1" s="16"/>
      <c r="Q1" s="16"/>
      <c r="R1" s="16"/>
      <c r="S1" s="16"/>
      <c r="T1" s="16"/>
      <c r="U1" s="16"/>
      <c r="V1" s="16"/>
    </row>
    <row r="2" spans="1:22" x14ac:dyDescent="0.3">
      <c r="A2" s="283" t="s">
        <v>74</v>
      </c>
      <c r="B2" s="283"/>
      <c r="C2" s="283"/>
      <c r="D2" s="283"/>
      <c r="E2" s="283"/>
      <c r="F2" s="283"/>
      <c r="G2" s="283"/>
      <c r="H2" s="283"/>
      <c r="I2" s="283"/>
      <c r="J2" s="283"/>
      <c r="K2" s="283"/>
      <c r="L2" s="283"/>
      <c r="M2" s="284" t="s">
        <v>75</v>
      </c>
      <c r="N2" s="280"/>
      <c r="O2" s="280"/>
      <c r="P2" s="280"/>
      <c r="Q2" s="280"/>
      <c r="R2" s="280"/>
      <c r="S2" s="280"/>
      <c r="T2" s="280"/>
      <c r="U2" s="280"/>
      <c r="V2" s="280"/>
    </row>
    <row r="3" spans="1:22" x14ac:dyDescent="0.3">
      <c r="A3" s="283"/>
      <c r="B3" s="283"/>
      <c r="C3" s="283"/>
      <c r="D3" s="283"/>
      <c r="E3" s="283"/>
      <c r="F3" s="283"/>
      <c r="G3" s="283"/>
      <c r="H3" s="283"/>
      <c r="I3" s="283"/>
      <c r="J3" s="283"/>
      <c r="K3" s="283"/>
      <c r="L3" s="283"/>
      <c r="M3" s="280"/>
      <c r="N3" s="280"/>
      <c r="O3" s="280"/>
      <c r="P3" s="280"/>
      <c r="Q3" s="280"/>
      <c r="R3" s="280"/>
      <c r="S3" s="280"/>
      <c r="T3" s="280"/>
      <c r="U3" s="280"/>
      <c r="V3" s="280"/>
    </row>
    <row r="4" spans="1:22" x14ac:dyDescent="0.3">
      <c r="A4" s="8" t="s">
        <v>54</v>
      </c>
      <c r="B4" s="8" t="s">
        <v>55</v>
      </c>
      <c r="C4" s="8" t="s">
        <v>56</v>
      </c>
      <c r="D4" s="8" t="s">
        <v>57</v>
      </c>
      <c r="E4" s="8" t="s">
        <v>58</v>
      </c>
      <c r="F4" s="1"/>
      <c r="G4" s="1"/>
      <c r="H4" s="1"/>
      <c r="I4" s="1"/>
      <c r="J4" s="1"/>
      <c r="K4" s="1"/>
      <c r="L4" s="16"/>
      <c r="M4" s="280"/>
      <c r="N4" s="280"/>
      <c r="O4" s="280"/>
      <c r="P4" s="280"/>
      <c r="Q4" s="280"/>
      <c r="R4" s="280"/>
      <c r="S4" s="280"/>
      <c r="T4" s="280"/>
      <c r="U4" s="280"/>
      <c r="V4" s="280"/>
    </row>
    <row r="5" spans="1:22" x14ac:dyDescent="0.3">
      <c r="A5" s="8" t="s">
        <v>59</v>
      </c>
      <c r="B5" s="8">
        <v>1</v>
      </c>
      <c r="C5" s="8">
        <f>IF(AND(B5&gt;1.1,B5&lt;5.01),1.1-(B5*0.1),IF(B5=1,1,0.3))</f>
        <v>1</v>
      </c>
      <c r="D5" s="8">
        <v>10</v>
      </c>
      <c r="E5" s="8">
        <f>IF(AND(D5&gt;2.99,D5&lt;9.99),D5*0.1,IF(D5&gt;9.99,1,0))</f>
        <v>1</v>
      </c>
      <c r="F5" s="1"/>
      <c r="G5" s="1"/>
      <c r="H5" s="1"/>
      <c r="I5" s="1"/>
      <c r="J5" s="1"/>
      <c r="K5" s="1"/>
      <c r="L5" s="16"/>
      <c r="M5" s="280"/>
      <c r="N5" s="280"/>
      <c r="O5" s="280"/>
      <c r="P5" s="280"/>
      <c r="Q5" s="280"/>
      <c r="R5" s="280"/>
      <c r="S5" s="280"/>
      <c r="T5" s="280"/>
      <c r="U5" s="280"/>
      <c r="V5" s="280"/>
    </row>
    <row r="6" spans="1:22" x14ac:dyDescent="0.3">
      <c r="A6" s="16"/>
      <c r="B6" s="16"/>
      <c r="C6" s="1"/>
      <c r="D6" s="1"/>
      <c r="E6" s="1"/>
      <c r="F6" s="1"/>
      <c r="G6" s="1"/>
      <c r="H6" s="1"/>
      <c r="I6" s="1"/>
      <c r="J6" s="1"/>
      <c r="K6" s="1"/>
      <c r="L6" s="16"/>
      <c r="M6" s="280"/>
      <c r="N6" s="280"/>
      <c r="O6" s="280"/>
      <c r="P6" s="280"/>
      <c r="Q6" s="280"/>
      <c r="R6" s="280"/>
      <c r="S6" s="280"/>
      <c r="T6" s="280"/>
      <c r="U6" s="280"/>
      <c r="V6" s="280"/>
    </row>
    <row r="7" spans="1:22" ht="14.45" customHeight="1" x14ac:dyDescent="0.3">
      <c r="A7" s="16"/>
      <c r="B7" s="16"/>
      <c r="C7" s="1"/>
      <c r="D7" s="1"/>
      <c r="E7" s="1"/>
      <c r="F7" s="1"/>
      <c r="G7" s="1"/>
      <c r="H7" s="1"/>
      <c r="I7" s="1"/>
      <c r="J7" s="1"/>
      <c r="K7" s="1"/>
      <c r="L7" s="16"/>
      <c r="M7" s="280"/>
      <c r="N7" s="280"/>
      <c r="O7" s="280"/>
      <c r="P7" s="280"/>
      <c r="Q7" s="280"/>
      <c r="R7" s="280"/>
      <c r="S7" s="280"/>
      <c r="T7" s="280"/>
      <c r="U7" s="280"/>
      <c r="V7" s="280"/>
    </row>
    <row r="8" spans="1:22" ht="27" customHeight="1" x14ac:dyDescent="0.3">
      <c r="A8" s="16"/>
      <c r="B8" s="16"/>
      <c r="C8" s="1"/>
      <c r="D8" s="1"/>
      <c r="E8" s="1"/>
      <c r="F8" s="1"/>
      <c r="G8" s="1"/>
      <c r="H8" s="1"/>
      <c r="I8" s="1"/>
      <c r="J8" s="1"/>
      <c r="K8" s="1"/>
      <c r="L8" s="16"/>
      <c r="M8" s="280"/>
      <c r="N8" s="280"/>
      <c r="O8" s="280"/>
      <c r="P8" s="280"/>
      <c r="Q8" s="280"/>
      <c r="R8" s="280"/>
      <c r="S8" s="280"/>
      <c r="T8" s="280"/>
      <c r="U8" s="280"/>
      <c r="V8" s="280"/>
    </row>
    <row r="9" spans="1:22" ht="27" customHeight="1" x14ac:dyDescent="0.3">
      <c r="A9" s="281" t="s">
        <v>61</v>
      </c>
      <c r="B9" s="281"/>
      <c r="C9" s="281"/>
      <c r="D9" s="264" t="s">
        <v>62</v>
      </c>
      <c r="E9" s="264"/>
      <c r="F9" s="264" t="s">
        <v>63</v>
      </c>
      <c r="G9" s="264"/>
      <c r="H9" s="264" t="s">
        <v>64</v>
      </c>
      <c r="I9" s="16"/>
      <c r="J9" s="16"/>
      <c r="K9" s="264" t="s">
        <v>65</v>
      </c>
      <c r="L9" s="16"/>
      <c r="M9" s="280"/>
      <c r="N9" s="280"/>
      <c r="O9" s="280"/>
      <c r="P9" s="280"/>
      <c r="Q9" s="280"/>
      <c r="R9" s="280"/>
      <c r="S9" s="280"/>
      <c r="T9" s="280"/>
      <c r="U9" s="280"/>
      <c r="V9" s="280"/>
    </row>
    <row r="10" spans="1:22" x14ac:dyDescent="0.3">
      <c r="A10" s="281"/>
      <c r="B10" s="281"/>
      <c r="C10" s="281"/>
      <c r="D10" s="264"/>
      <c r="E10" s="264"/>
      <c r="F10" s="264"/>
      <c r="G10" s="264"/>
      <c r="H10" s="264"/>
      <c r="I10" s="16"/>
      <c r="J10" s="16"/>
      <c r="K10" s="264"/>
      <c r="L10" s="16"/>
      <c r="M10" s="1"/>
      <c r="N10" s="1"/>
      <c r="O10" s="1"/>
      <c r="P10" s="1"/>
      <c r="Q10" s="1"/>
      <c r="R10" s="1"/>
      <c r="S10" s="1"/>
      <c r="T10" s="1"/>
      <c r="U10" s="1"/>
      <c r="V10" s="1"/>
    </row>
    <row r="11" spans="1:22" ht="14.45" customHeight="1" x14ac:dyDescent="0.3">
      <c r="A11" s="281" t="s">
        <v>11</v>
      </c>
      <c r="B11" s="281"/>
      <c r="C11" s="281"/>
      <c r="D11" s="281">
        <v>264000</v>
      </c>
      <c r="E11" s="281"/>
      <c r="F11" s="281">
        <v>264000</v>
      </c>
      <c r="G11" s="281"/>
      <c r="H11" s="5">
        <v>7.4999999999999997E-3</v>
      </c>
      <c r="I11" s="16"/>
      <c r="J11" s="16"/>
      <c r="K11" s="4">
        <f>F11*H11*C5*E5*0.33</f>
        <v>653.4</v>
      </c>
      <c r="L11" s="16"/>
      <c r="M11" s="264" t="s">
        <v>77</v>
      </c>
      <c r="N11" s="264"/>
      <c r="O11" s="264"/>
      <c r="P11" s="264"/>
      <c r="Q11" s="264"/>
      <c r="R11" s="264"/>
      <c r="S11" s="264"/>
      <c r="T11" s="264"/>
      <c r="U11" s="264"/>
      <c r="V11" s="264"/>
    </row>
    <row r="12" spans="1:22" x14ac:dyDescent="0.3">
      <c r="A12" s="281" t="s">
        <v>96</v>
      </c>
      <c r="B12" s="281"/>
      <c r="C12" s="281"/>
      <c r="D12" s="281">
        <v>264000</v>
      </c>
      <c r="E12" s="281"/>
      <c r="F12" s="281">
        <v>264000</v>
      </c>
      <c r="G12" s="281"/>
      <c r="H12" s="5">
        <v>2E-3</v>
      </c>
      <c r="I12" s="16"/>
      <c r="J12" s="16"/>
      <c r="K12" s="4">
        <f>F12*H12*C5*E5*0.33+10</f>
        <v>184.24</v>
      </c>
      <c r="L12" s="16"/>
      <c r="M12" s="264"/>
      <c r="N12" s="264"/>
      <c r="O12" s="264"/>
      <c r="P12" s="264"/>
      <c r="Q12" s="264"/>
      <c r="R12" s="264"/>
      <c r="S12" s="264"/>
      <c r="T12" s="264"/>
      <c r="U12" s="264"/>
      <c r="V12" s="264"/>
    </row>
    <row r="13" spans="1:22" ht="14.45" customHeight="1" x14ac:dyDescent="0.3">
      <c r="A13" s="281" t="s">
        <v>97</v>
      </c>
      <c r="B13" s="281"/>
      <c r="C13" s="281"/>
      <c r="D13" s="281">
        <v>264000</v>
      </c>
      <c r="E13" s="281"/>
      <c r="F13" s="281">
        <v>264000</v>
      </c>
      <c r="G13" s="281"/>
      <c r="H13" s="5">
        <v>2E-3</v>
      </c>
      <c r="I13" s="16"/>
      <c r="J13" s="16"/>
      <c r="K13" s="4">
        <f>F13*H13*C5*E5*0.33+10</f>
        <v>184.24</v>
      </c>
      <c r="L13" s="16"/>
      <c r="M13" s="280" t="s">
        <v>79</v>
      </c>
      <c r="N13" s="280"/>
      <c r="O13" s="280"/>
      <c r="P13" s="280"/>
      <c r="Q13" s="280"/>
      <c r="R13" s="280"/>
      <c r="S13" s="280"/>
      <c r="T13" s="280"/>
      <c r="U13" s="280"/>
      <c r="V13" s="280"/>
    </row>
    <row r="14" spans="1:22" x14ac:dyDescent="0.3">
      <c r="A14" s="327" t="s">
        <v>98</v>
      </c>
      <c r="B14" s="327"/>
      <c r="C14" s="327"/>
      <c r="D14" s="327">
        <v>264000</v>
      </c>
      <c r="E14" s="327"/>
      <c r="F14" s="327">
        <v>264000</v>
      </c>
      <c r="G14" s="327"/>
      <c r="H14" s="5">
        <v>1E-3</v>
      </c>
      <c r="I14" s="16"/>
      <c r="J14" s="16"/>
      <c r="K14" s="4">
        <f>F14*H14*C5*E5*0.33+10</f>
        <v>97.12</v>
      </c>
      <c r="L14" s="16"/>
      <c r="M14" s="280"/>
      <c r="N14" s="280"/>
      <c r="O14" s="280"/>
      <c r="P14" s="280"/>
      <c r="Q14" s="280"/>
      <c r="R14" s="280"/>
      <c r="S14" s="280"/>
      <c r="T14" s="280"/>
      <c r="U14" s="280"/>
      <c r="V14" s="280"/>
    </row>
    <row r="15" spans="1:22" x14ac:dyDescent="0.3">
      <c r="A15" s="281"/>
      <c r="B15" s="281"/>
      <c r="C15" s="281"/>
      <c r="D15" s="281"/>
      <c r="E15" s="281"/>
      <c r="F15" s="281"/>
      <c r="G15" s="281"/>
      <c r="H15" s="5"/>
      <c r="I15" s="16"/>
      <c r="J15" s="16"/>
      <c r="K15" s="4">
        <f>F15*H15*C5*E5*0.33+10</f>
        <v>10</v>
      </c>
      <c r="L15" s="16"/>
      <c r="M15" s="282"/>
      <c r="N15" s="282"/>
      <c r="O15" s="282"/>
      <c r="P15" s="282"/>
      <c r="Q15" s="282"/>
      <c r="R15" s="282"/>
      <c r="S15" s="282"/>
      <c r="T15" s="282"/>
      <c r="U15" s="282"/>
      <c r="V15" s="282"/>
    </row>
    <row r="16" spans="1:22" ht="14.45" customHeight="1" x14ac:dyDescent="0.3">
      <c r="A16" s="326" t="s">
        <v>88</v>
      </c>
      <c r="B16" s="264"/>
      <c r="C16" s="264"/>
      <c r="D16" s="16"/>
      <c r="E16" s="16"/>
      <c r="F16" s="16"/>
      <c r="G16" s="16"/>
      <c r="H16" s="16"/>
      <c r="I16" s="16"/>
      <c r="J16" s="3" t="s">
        <v>80</v>
      </c>
      <c r="K16" s="2">
        <f>SUM(K11:K14)</f>
        <v>1119</v>
      </c>
      <c r="L16" s="16"/>
      <c r="M16" s="280" t="s">
        <v>81</v>
      </c>
      <c r="N16" s="280"/>
      <c r="O16" s="280"/>
      <c r="P16" s="280"/>
      <c r="Q16" s="280"/>
      <c r="R16" s="280"/>
      <c r="S16" s="280"/>
      <c r="T16" s="280"/>
      <c r="U16" s="280"/>
      <c r="V16" s="280"/>
    </row>
    <row r="17" spans="1:22" x14ac:dyDescent="0.3">
      <c r="A17" s="264"/>
      <c r="B17" s="264"/>
      <c r="C17" s="264"/>
      <c r="D17" s="16"/>
      <c r="E17" s="16"/>
      <c r="F17" s="16"/>
      <c r="G17" s="16"/>
      <c r="H17" s="16"/>
      <c r="I17" s="16"/>
      <c r="J17" s="16"/>
      <c r="K17" s="16"/>
      <c r="L17" s="16"/>
      <c r="M17" s="280"/>
      <c r="N17" s="280"/>
      <c r="O17" s="280"/>
      <c r="P17" s="280"/>
      <c r="Q17" s="280"/>
      <c r="R17" s="280"/>
      <c r="S17" s="280"/>
      <c r="T17" s="280"/>
      <c r="U17" s="280"/>
      <c r="V17" s="280"/>
    </row>
    <row r="18" spans="1:22" x14ac:dyDescent="0.3">
      <c r="A18" s="264"/>
      <c r="B18" s="264"/>
      <c r="C18" s="264"/>
      <c r="D18" s="16"/>
      <c r="E18" s="16"/>
      <c r="F18" s="16"/>
      <c r="G18" s="16"/>
      <c r="H18" s="16"/>
      <c r="I18" s="16"/>
      <c r="J18" s="16"/>
      <c r="K18" s="16"/>
      <c r="L18" s="16"/>
      <c r="M18" s="280"/>
      <c r="N18" s="280"/>
      <c r="O18" s="280"/>
      <c r="P18" s="280"/>
      <c r="Q18" s="280"/>
      <c r="R18" s="280"/>
      <c r="S18" s="280"/>
      <c r="T18" s="280"/>
      <c r="U18" s="280"/>
      <c r="V18" s="280"/>
    </row>
    <row r="19" spans="1:22" x14ac:dyDescent="0.3">
      <c r="A19" s="264"/>
      <c r="B19" s="264"/>
      <c r="C19" s="264"/>
      <c r="D19" s="16"/>
      <c r="E19" s="16"/>
      <c r="F19" s="16"/>
      <c r="G19" s="16"/>
      <c r="H19" s="16"/>
      <c r="I19" s="16"/>
      <c r="J19" s="16"/>
      <c r="K19" s="16"/>
      <c r="L19" s="16"/>
      <c r="M19" s="280"/>
      <c r="N19" s="280"/>
      <c r="O19" s="280"/>
      <c r="P19" s="280"/>
      <c r="Q19" s="280"/>
      <c r="R19" s="280"/>
      <c r="S19" s="280"/>
      <c r="T19" s="280"/>
      <c r="U19" s="280"/>
      <c r="V19" s="280"/>
    </row>
    <row r="20" spans="1:22" x14ac:dyDescent="0.3">
      <c r="A20" s="264"/>
      <c r="B20" s="264"/>
      <c r="C20" s="264"/>
      <c r="D20" s="16"/>
      <c r="E20" s="16"/>
      <c r="F20" s="16"/>
      <c r="G20" s="16"/>
      <c r="H20" s="16"/>
      <c r="I20" s="16"/>
      <c r="J20" s="16"/>
      <c r="K20" s="16"/>
      <c r="L20" s="16"/>
      <c r="M20" s="280"/>
      <c r="N20" s="280"/>
      <c r="O20" s="280"/>
      <c r="P20" s="280"/>
      <c r="Q20" s="280"/>
      <c r="R20" s="280"/>
      <c r="S20" s="280"/>
      <c r="T20" s="280"/>
      <c r="U20" s="280"/>
      <c r="V20" s="280"/>
    </row>
    <row r="21" spans="1:22" x14ac:dyDescent="0.3">
      <c r="A21" s="264"/>
      <c r="B21" s="264"/>
      <c r="C21" s="264"/>
      <c r="D21" s="16"/>
      <c r="E21" s="16"/>
      <c r="F21" s="16"/>
      <c r="G21" s="16"/>
      <c r="H21" s="16"/>
      <c r="I21" s="16"/>
      <c r="J21" s="16"/>
      <c r="K21" s="16"/>
      <c r="L21" s="16"/>
      <c r="M21" s="280"/>
      <c r="N21" s="280"/>
      <c r="O21" s="280"/>
      <c r="P21" s="280"/>
      <c r="Q21" s="280"/>
      <c r="R21" s="280"/>
      <c r="S21" s="280"/>
      <c r="T21" s="280"/>
      <c r="U21" s="280"/>
      <c r="V21" s="280"/>
    </row>
    <row r="22" spans="1:22" x14ac:dyDescent="0.3">
      <c r="A22" s="16"/>
      <c r="B22" s="16"/>
      <c r="C22" s="16"/>
      <c r="D22" s="16"/>
      <c r="E22" s="16"/>
      <c r="F22" s="16"/>
      <c r="G22" s="16"/>
      <c r="H22" s="16"/>
      <c r="I22" s="16"/>
      <c r="J22" s="16"/>
      <c r="K22" s="16"/>
      <c r="L22" s="16"/>
      <c r="M22" s="1"/>
      <c r="N22" s="1"/>
      <c r="O22" s="1"/>
      <c r="P22" s="1"/>
      <c r="Q22" s="1"/>
      <c r="R22" s="1"/>
      <c r="S22" s="1"/>
      <c r="T22" s="1"/>
      <c r="U22" s="1"/>
      <c r="V22" s="1"/>
    </row>
    <row r="23" spans="1:22" x14ac:dyDescent="0.3">
      <c r="A23" s="16" t="s">
        <v>82</v>
      </c>
      <c r="B23" s="16"/>
      <c r="C23" s="16"/>
      <c r="D23" s="16"/>
      <c r="E23" s="16"/>
      <c r="F23" s="16"/>
      <c r="G23" s="16"/>
      <c r="H23" s="16"/>
      <c r="I23" s="16"/>
      <c r="J23" s="16"/>
      <c r="K23" s="16"/>
      <c r="L23" s="16"/>
      <c r="M23" s="280" t="s">
        <v>85</v>
      </c>
      <c r="N23" s="280"/>
      <c r="O23" s="280"/>
      <c r="P23" s="280"/>
      <c r="Q23" s="280"/>
      <c r="R23" s="280"/>
      <c r="S23" s="280"/>
      <c r="T23" s="280"/>
      <c r="U23" s="280"/>
      <c r="V23" s="280"/>
    </row>
    <row r="24" spans="1:22" ht="14.45" customHeight="1" x14ac:dyDescent="0.3">
      <c r="A24" s="16" t="s">
        <v>83</v>
      </c>
      <c r="B24" s="16" t="s">
        <v>65</v>
      </c>
      <c r="C24" s="16"/>
      <c r="D24" s="16" t="s">
        <v>70</v>
      </c>
      <c r="E24" s="16"/>
      <c r="F24" s="16"/>
      <c r="G24" s="16"/>
      <c r="H24" s="16"/>
      <c r="I24" s="16"/>
      <c r="J24" s="16"/>
      <c r="K24" s="16"/>
      <c r="L24" s="16"/>
      <c r="M24" s="280"/>
      <c r="N24" s="280"/>
      <c r="O24" s="280"/>
      <c r="P24" s="280"/>
      <c r="Q24" s="280"/>
      <c r="R24" s="280"/>
      <c r="S24" s="280"/>
      <c r="T24" s="280"/>
      <c r="U24" s="280"/>
      <c r="V24" s="280"/>
    </row>
    <row r="25" spans="1:22" x14ac:dyDescent="0.3">
      <c r="A25" s="16">
        <v>25000</v>
      </c>
      <c r="B25" s="4">
        <f>A25/80</f>
        <v>312.5</v>
      </c>
      <c r="C25" s="16"/>
      <c r="D25" s="16" t="s">
        <v>84</v>
      </c>
      <c r="E25" s="16"/>
      <c r="F25" s="16"/>
      <c r="G25" s="16"/>
      <c r="H25" s="16"/>
      <c r="I25" s="16"/>
      <c r="J25" s="16"/>
      <c r="K25" s="16"/>
      <c r="L25" s="16"/>
      <c r="M25" s="280"/>
      <c r="N25" s="280"/>
      <c r="O25" s="280"/>
      <c r="P25" s="280"/>
      <c r="Q25" s="280"/>
      <c r="R25" s="280"/>
      <c r="S25" s="280"/>
      <c r="T25" s="280"/>
      <c r="U25" s="280"/>
      <c r="V25" s="280"/>
    </row>
    <row r="26" spans="1:22" x14ac:dyDescent="0.3">
      <c r="A26" s="16"/>
      <c r="B26" s="16"/>
      <c r="C26" s="16"/>
      <c r="D26" s="16"/>
      <c r="E26" s="16"/>
      <c r="F26" s="16"/>
      <c r="G26" s="16"/>
      <c r="H26" s="16"/>
      <c r="I26" s="16"/>
      <c r="J26" s="16"/>
      <c r="K26" s="16"/>
      <c r="L26" s="16"/>
      <c r="M26" s="280"/>
      <c r="N26" s="280"/>
      <c r="O26" s="280"/>
      <c r="P26" s="280"/>
      <c r="Q26" s="280"/>
      <c r="R26" s="280"/>
      <c r="S26" s="280"/>
      <c r="T26" s="280"/>
      <c r="U26" s="280"/>
      <c r="V26" s="280"/>
    </row>
    <row r="27" spans="1:22" x14ac:dyDescent="0.3">
      <c r="A27" s="16"/>
      <c r="B27" s="16"/>
      <c r="C27" s="16"/>
      <c r="D27" s="16"/>
      <c r="E27" s="16"/>
      <c r="F27" s="16"/>
      <c r="G27" s="16"/>
      <c r="H27" s="16"/>
      <c r="I27" s="16"/>
      <c r="J27" s="16"/>
      <c r="K27" s="16"/>
      <c r="L27" s="16"/>
      <c r="M27" s="280"/>
      <c r="N27" s="280"/>
      <c r="O27" s="280"/>
      <c r="P27" s="280"/>
      <c r="Q27" s="280"/>
      <c r="R27" s="280"/>
      <c r="S27" s="280"/>
      <c r="T27" s="280"/>
      <c r="U27" s="280"/>
      <c r="V27" s="280"/>
    </row>
    <row r="28" spans="1:22" x14ac:dyDescent="0.3">
      <c r="A28" s="16"/>
      <c r="B28" s="16"/>
      <c r="C28" s="16"/>
      <c r="D28" s="16"/>
      <c r="E28" s="16"/>
      <c r="F28" s="16"/>
      <c r="G28" s="16"/>
      <c r="H28" s="16"/>
      <c r="I28" s="16"/>
      <c r="J28" s="16"/>
      <c r="K28" s="16"/>
      <c r="L28" s="16"/>
      <c r="M28" s="280"/>
      <c r="N28" s="280"/>
      <c r="O28" s="280"/>
      <c r="P28" s="280"/>
      <c r="Q28" s="280"/>
      <c r="R28" s="280"/>
      <c r="S28" s="280"/>
      <c r="T28" s="280"/>
      <c r="U28" s="280"/>
      <c r="V28" s="280"/>
    </row>
  </sheetData>
  <mergeCells count="28">
    <mergeCell ref="A2:L3"/>
    <mergeCell ref="M2:V9"/>
    <mergeCell ref="A9:C10"/>
    <mergeCell ref="D9:E10"/>
    <mergeCell ref="F9:G10"/>
    <mergeCell ref="H9:H10"/>
    <mergeCell ref="K9:K10"/>
    <mergeCell ref="A11:C11"/>
    <mergeCell ref="D11:E11"/>
    <mergeCell ref="F11:G11"/>
    <mergeCell ref="M11:V12"/>
    <mergeCell ref="A12:C12"/>
    <mergeCell ref="D12:E12"/>
    <mergeCell ref="F12:G12"/>
    <mergeCell ref="A13:C13"/>
    <mergeCell ref="D13:E13"/>
    <mergeCell ref="F13:G13"/>
    <mergeCell ref="M13:V14"/>
    <mergeCell ref="A14:C14"/>
    <mergeCell ref="D14:E14"/>
    <mergeCell ref="F14:G14"/>
    <mergeCell ref="M23:V28"/>
    <mergeCell ref="A15:C15"/>
    <mergeCell ref="D15:E15"/>
    <mergeCell ref="F15:G15"/>
    <mergeCell ref="M15:V15"/>
    <mergeCell ref="A16:C21"/>
    <mergeCell ref="M16:V21"/>
  </mergeCells>
  <dataValidations count="2">
    <dataValidation type="list" allowBlank="1" showInputMessage="1" showErrorMessage="1" sqref="B5" xr:uid="{36715E8E-A195-4B21-8491-1C938E0F7670}">
      <formula1>"1,2,3,4,5,6,7,8,9,10,11,12,13,14,15,16,17,18,19,20"</formula1>
    </dataValidation>
    <dataValidation type="list" allowBlank="1" showInputMessage="1" showErrorMessage="1" sqref="A5" xr:uid="{BB1DB7E6-080C-4ECE-8F0B-28B9E527B42E}">
      <formula1>"Resident, Anadramous"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98E95-D0D6-4900-A737-493008BF1ED1}">
  <sheetPr>
    <tabColor theme="0" tint="-0.499984740745262"/>
  </sheetPr>
  <dimension ref="A1:AC76"/>
  <sheetViews>
    <sheetView zoomScaleNormal="100" workbookViewId="0">
      <selection activeCell="D17" sqref="D17"/>
    </sheetView>
  </sheetViews>
  <sheetFormatPr defaultRowHeight="16.5" x14ac:dyDescent="0.3"/>
  <cols>
    <col min="1" max="1" width="13.625" customWidth="1"/>
    <col min="2" max="2" width="10.875" customWidth="1"/>
    <col min="3" max="3" width="11.125" customWidth="1"/>
    <col min="4" max="4" width="10.5" customWidth="1"/>
    <col min="5" max="5" width="10.625" customWidth="1"/>
    <col min="6" max="6" width="10.5" customWidth="1"/>
    <col min="7" max="7" width="4.25" customWidth="1"/>
    <col min="8" max="8" width="15.5" customWidth="1"/>
    <col min="9" max="9" width="10.875" customWidth="1"/>
    <col min="10" max="10" width="10.125" style="16" customWidth="1"/>
    <col min="11" max="11" width="15" customWidth="1"/>
  </cols>
  <sheetData>
    <row r="1" spans="1:29" ht="14.45" customHeight="1" x14ac:dyDescent="0.3">
      <c r="A1" s="249" t="s">
        <v>165</v>
      </c>
      <c r="B1" s="250"/>
      <c r="C1" s="250"/>
      <c r="D1" s="250"/>
      <c r="E1" s="250"/>
      <c r="F1" s="250"/>
      <c r="G1" s="250"/>
      <c r="H1" s="250"/>
      <c r="I1" s="250"/>
      <c r="J1" s="250"/>
      <c r="K1" s="250"/>
      <c r="L1" s="230" t="s">
        <v>177</v>
      </c>
      <c r="M1" s="231"/>
      <c r="N1" s="231"/>
      <c r="O1" s="231"/>
      <c r="P1" s="231"/>
      <c r="Q1" s="231"/>
      <c r="R1" s="231"/>
      <c r="S1" s="231"/>
      <c r="T1" s="231"/>
      <c r="U1" s="231"/>
      <c r="V1" s="231"/>
      <c r="W1" s="231"/>
      <c r="X1" s="231"/>
      <c r="Y1" s="232"/>
      <c r="Z1" s="138"/>
      <c r="AA1" s="96"/>
      <c r="AB1" s="96"/>
      <c r="AC1" s="96"/>
    </row>
    <row r="2" spans="1:29" ht="42" customHeight="1" x14ac:dyDescent="0.3">
      <c r="A2" s="251"/>
      <c r="B2" s="251"/>
      <c r="C2" s="251"/>
      <c r="D2" s="251"/>
      <c r="E2" s="251"/>
      <c r="F2" s="251"/>
      <c r="G2" s="251"/>
      <c r="H2" s="251"/>
      <c r="I2" s="251"/>
      <c r="J2" s="251"/>
      <c r="K2" s="251"/>
      <c r="L2" s="233"/>
      <c r="M2" s="231"/>
      <c r="N2" s="231"/>
      <c r="O2" s="231"/>
      <c r="P2" s="231"/>
      <c r="Q2" s="231"/>
      <c r="R2" s="231"/>
      <c r="S2" s="231"/>
      <c r="T2" s="231"/>
      <c r="U2" s="231"/>
      <c r="V2" s="231"/>
      <c r="W2" s="231"/>
      <c r="X2" s="231"/>
      <c r="Y2" s="232"/>
      <c r="Z2" s="139"/>
      <c r="AA2" s="97"/>
      <c r="AB2" s="98"/>
      <c r="AC2" s="98"/>
    </row>
    <row r="3" spans="1:29" s="16" customFormat="1" ht="28.9" customHeight="1" x14ac:dyDescent="0.3">
      <c r="A3" s="252" t="s">
        <v>136</v>
      </c>
      <c r="B3" s="253"/>
      <c r="C3" s="253"/>
      <c r="D3" s="253"/>
      <c r="E3" s="253"/>
      <c r="F3" s="253"/>
      <c r="G3" s="253"/>
      <c r="H3" s="253"/>
      <c r="I3" s="253"/>
      <c r="J3" s="253"/>
      <c r="K3" s="253"/>
      <c r="L3" s="230" t="s">
        <v>178</v>
      </c>
      <c r="M3" s="231"/>
      <c r="N3" s="231"/>
      <c r="O3" s="231"/>
      <c r="P3" s="231"/>
      <c r="Q3" s="231"/>
      <c r="R3" s="231"/>
      <c r="S3" s="231"/>
      <c r="T3" s="231"/>
      <c r="U3" s="231"/>
      <c r="V3" s="231"/>
      <c r="W3" s="231"/>
      <c r="X3" s="231"/>
      <c r="Y3" s="232"/>
      <c r="Z3" s="139"/>
      <c r="AA3" s="97"/>
      <c r="AB3" s="98"/>
      <c r="AC3" s="98"/>
    </row>
    <row r="4" spans="1:29" x14ac:dyDescent="0.3">
      <c r="A4" s="226" t="s">
        <v>0</v>
      </c>
      <c r="B4" s="227"/>
      <c r="C4" s="143" t="s">
        <v>173</v>
      </c>
      <c r="D4" s="215"/>
      <c r="E4" s="226" t="s">
        <v>1</v>
      </c>
      <c r="F4" s="227"/>
      <c r="G4" s="176" t="s">
        <v>106</v>
      </c>
      <c r="H4" s="177"/>
      <c r="I4" s="177"/>
      <c r="J4" s="237" t="s">
        <v>51</v>
      </c>
      <c r="K4" s="238"/>
      <c r="L4" s="233"/>
      <c r="M4" s="231"/>
      <c r="N4" s="231"/>
      <c r="O4" s="231"/>
      <c r="P4" s="231"/>
      <c r="Q4" s="231"/>
      <c r="R4" s="231"/>
      <c r="S4" s="231"/>
      <c r="T4" s="231"/>
      <c r="U4" s="231"/>
      <c r="V4" s="231"/>
      <c r="W4" s="231"/>
      <c r="X4" s="231"/>
      <c r="Y4" s="232"/>
      <c r="Z4" s="139"/>
      <c r="AA4" s="97"/>
      <c r="AB4" s="98"/>
      <c r="AC4" s="98"/>
    </row>
    <row r="5" spans="1:29" x14ac:dyDescent="0.3">
      <c r="A5" s="226" t="s">
        <v>2</v>
      </c>
      <c r="B5" s="227"/>
      <c r="C5" s="143" t="s">
        <v>171</v>
      </c>
      <c r="D5" s="215"/>
      <c r="E5" s="226" t="s">
        <v>3</v>
      </c>
      <c r="F5" s="227"/>
      <c r="G5" s="176" t="s">
        <v>107</v>
      </c>
      <c r="H5" s="177"/>
      <c r="I5" s="177"/>
      <c r="J5" s="239"/>
      <c r="K5" s="239"/>
      <c r="L5" s="233"/>
      <c r="M5" s="231"/>
      <c r="N5" s="231"/>
      <c r="O5" s="231"/>
      <c r="P5" s="231"/>
      <c r="Q5" s="231"/>
      <c r="R5" s="231"/>
      <c r="S5" s="231"/>
      <c r="T5" s="231"/>
      <c r="U5" s="231"/>
      <c r="V5" s="231"/>
      <c r="W5" s="231"/>
      <c r="X5" s="231"/>
      <c r="Y5" s="232"/>
      <c r="Z5" s="139"/>
      <c r="AA5" s="97"/>
      <c r="AB5" s="98"/>
      <c r="AC5" s="98"/>
    </row>
    <row r="6" spans="1:29" x14ac:dyDescent="0.3">
      <c r="A6" s="101" t="s">
        <v>135</v>
      </c>
      <c r="B6" s="102"/>
      <c r="C6" s="143"/>
      <c r="D6" s="144"/>
      <c r="E6" s="226" t="s">
        <v>4</v>
      </c>
      <c r="F6" s="227"/>
      <c r="G6" s="176"/>
      <c r="H6" s="177"/>
      <c r="I6" s="177"/>
      <c r="J6" s="240">
        <f>SUM(J21,J24:J28,C32)</f>
        <v>86.467342040712282</v>
      </c>
      <c r="K6" s="241"/>
      <c r="L6" s="233"/>
      <c r="M6" s="231"/>
      <c r="N6" s="231"/>
      <c r="O6" s="231"/>
      <c r="P6" s="231"/>
      <c r="Q6" s="231"/>
      <c r="R6" s="231"/>
      <c r="S6" s="231"/>
      <c r="T6" s="231"/>
      <c r="U6" s="231"/>
      <c r="V6" s="231"/>
      <c r="W6" s="231"/>
      <c r="X6" s="231"/>
      <c r="Y6" s="232"/>
      <c r="Z6" s="139"/>
      <c r="AA6" s="97"/>
      <c r="AB6" s="98"/>
      <c r="AC6" s="98"/>
    </row>
    <row r="7" spans="1:29" x14ac:dyDescent="0.3">
      <c r="A7" s="101"/>
      <c r="B7" s="102"/>
      <c r="C7" s="143"/>
      <c r="D7" s="144"/>
      <c r="E7" s="226" t="s">
        <v>132</v>
      </c>
      <c r="F7" s="227"/>
      <c r="G7" s="224">
        <v>38.872709999999998</v>
      </c>
      <c r="H7" s="225"/>
      <c r="I7" s="225"/>
      <c r="J7" s="242"/>
      <c r="K7" s="243"/>
      <c r="L7" s="233"/>
      <c r="M7" s="231"/>
      <c r="N7" s="231"/>
      <c r="O7" s="231"/>
      <c r="P7" s="231"/>
      <c r="Q7" s="231"/>
      <c r="R7" s="231"/>
      <c r="S7" s="231"/>
      <c r="T7" s="231"/>
      <c r="U7" s="231"/>
      <c r="V7" s="231"/>
      <c r="W7" s="231"/>
      <c r="X7" s="231"/>
      <c r="Y7" s="232"/>
      <c r="Z7" s="140"/>
      <c r="AA7" s="98"/>
      <c r="AB7" s="98"/>
      <c r="AC7" s="98"/>
    </row>
    <row r="8" spans="1:29" x14ac:dyDescent="0.3">
      <c r="A8" s="101"/>
      <c r="B8" s="102"/>
      <c r="C8" s="143"/>
      <c r="D8" s="144"/>
      <c r="E8" s="226" t="s">
        <v>133</v>
      </c>
      <c r="F8" s="227"/>
      <c r="G8" s="224">
        <v>-75.861701999999994</v>
      </c>
      <c r="H8" s="225"/>
      <c r="I8" s="225"/>
      <c r="J8" s="244"/>
      <c r="K8" s="244"/>
      <c r="L8" s="233"/>
      <c r="M8" s="231"/>
      <c r="N8" s="231"/>
      <c r="O8" s="231"/>
      <c r="P8" s="231"/>
      <c r="Q8" s="231"/>
      <c r="R8" s="231"/>
      <c r="S8" s="231"/>
      <c r="T8" s="231"/>
      <c r="U8" s="231"/>
      <c r="V8" s="231"/>
      <c r="W8" s="231"/>
      <c r="X8" s="231"/>
      <c r="Y8" s="232"/>
      <c r="Z8" s="140"/>
      <c r="AA8" s="98"/>
      <c r="AB8" s="98"/>
      <c r="AC8" s="98"/>
    </row>
    <row r="9" spans="1:29" x14ac:dyDescent="0.3">
      <c r="A9" s="259" t="s">
        <v>5</v>
      </c>
      <c r="B9" s="259"/>
      <c r="C9" s="259"/>
      <c r="D9" s="259"/>
      <c r="E9" s="259"/>
      <c r="F9" s="259"/>
      <c r="G9" s="259"/>
      <c r="H9" s="259"/>
      <c r="I9" s="259"/>
      <c r="J9" s="259"/>
      <c r="K9" s="259"/>
      <c r="L9" s="233"/>
      <c r="M9" s="231"/>
      <c r="N9" s="231"/>
      <c r="O9" s="231"/>
      <c r="P9" s="231"/>
      <c r="Q9" s="231"/>
      <c r="R9" s="231"/>
      <c r="S9" s="231"/>
      <c r="T9" s="231"/>
      <c r="U9" s="231"/>
      <c r="V9" s="231"/>
      <c r="W9" s="231"/>
      <c r="X9" s="231"/>
      <c r="Y9" s="232"/>
      <c r="Z9" s="138"/>
      <c r="AA9" s="96"/>
      <c r="AB9" s="96"/>
      <c r="AC9" s="96"/>
    </row>
    <row r="10" spans="1:29" x14ac:dyDescent="0.3">
      <c r="A10" s="179" t="s">
        <v>131</v>
      </c>
      <c r="B10" s="179"/>
      <c r="C10" s="179"/>
      <c r="D10" s="179"/>
      <c r="E10" s="179"/>
      <c r="F10" s="179"/>
      <c r="G10" s="179"/>
      <c r="H10" s="179"/>
      <c r="I10" s="179"/>
      <c r="J10" s="179"/>
      <c r="K10" s="180"/>
      <c r="L10" s="233"/>
      <c r="M10" s="231"/>
      <c r="N10" s="231"/>
      <c r="O10" s="231"/>
      <c r="P10" s="231"/>
      <c r="Q10" s="231"/>
      <c r="R10" s="231"/>
      <c r="S10" s="231"/>
      <c r="T10" s="231"/>
      <c r="U10" s="231"/>
      <c r="V10" s="231"/>
      <c r="W10" s="231"/>
      <c r="X10" s="231"/>
      <c r="Y10" s="232"/>
      <c r="Z10" s="138"/>
      <c r="AA10" s="96"/>
      <c r="AB10" s="96"/>
      <c r="AC10" s="96"/>
    </row>
    <row r="11" spans="1:29" x14ac:dyDescent="0.3">
      <c r="A11" s="179"/>
      <c r="B11" s="179"/>
      <c r="C11" s="179"/>
      <c r="D11" s="179"/>
      <c r="E11" s="179"/>
      <c r="F11" s="179"/>
      <c r="G11" s="179"/>
      <c r="H11" s="179"/>
      <c r="I11" s="179"/>
      <c r="J11" s="179"/>
      <c r="K11" s="180"/>
      <c r="L11" s="233"/>
      <c r="M11" s="231"/>
      <c r="N11" s="231"/>
      <c r="O11" s="231"/>
      <c r="P11" s="231"/>
      <c r="Q11" s="231"/>
      <c r="R11" s="231"/>
      <c r="S11" s="231"/>
      <c r="T11" s="231"/>
      <c r="U11" s="231"/>
      <c r="V11" s="231"/>
      <c r="W11" s="231"/>
      <c r="X11" s="231"/>
      <c r="Y11" s="232"/>
      <c r="Z11" s="138"/>
      <c r="AA11" s="96"/>
      <c r="AB11" s="96"/>
      <c r="AC11" s="96"/>
    </row>
    <row r="12" spans="1:29" x14ac:dyDescent="0.3">
      <c r="A12" s="179"/>
      <c r="B12" s="179"/>
      <c r="C12" s="179"/>
      <c r="D12" s="179"/>
      <c r="E12" s="179"/>
      <c r="F12" s="179"/>
      <c r="G12" s="179"/>
      <c r="H12" s="179"/>
      <c r="I12" s="179"/>
      <c r="J12" s="179"/>
      <c r="K12" s="180"/>
      <c r="L12" s="233"/>
      <c r="M12" s="231"/>
      <c r="N12" s="231"/>
      <c r="O12" s="231"/>
      <c r="P12" s="231"/>
      <c r="Q12" s="231"/>
      <c r="R12" s="231"/>
      <c r="S12" s="231"/>
      <c r="T12" s="231"/>
      <c r="U12" s="231"/>
      <c r="V12" s="231"/>
      <c r="W12" s="231"/>
      <c r="X12" s="231"/>
      <c r="Y12" s="232"/>
      <c r="Z12" s="138"/>
      <c r="AA12" s="96"/>
      <c r="AB12" s="96"/>
      <c r="AC12" s="96"/>
    </row>
    <row r="13" spans="1:29" x14ac:dyDescent="0.3">
      <c r="A13" s="179"/>
      <c r="B13" s="179"/>
      <c r="C13" s="179"/>
      <c r="D13" s="179"/>
      <c r="E13" s="179"/>
      <c r="F13" s="179"/>
      <c r="G13" s="179"/>
      <c r="H13" s="179"/>
      <c r="I13" s="179"/>
      <c r="J13" s="179"/>
      <c r="K13" s="180"/>
      <c r="L13" s="233"/>
      <c r="M13" s="231"/>
      <c r="N13" s="231"/>
      <c r="O13" s="231"/>
      <c r="P13" s="231"/>
      <c r="Q13" s="231"/>
      <c r="R13" s="231"/>
      <c r="S13" s="231"/>
      <c r="T13" s="231"/>
      <c r="U13" s="231"/>
      <c r="V13" s="231"/>
      <c r="W13" s="231"/>
      <c r="X13" s="231"/>
      <c r="Y13" s="232"/>
      <c r="Z13" s="138"/>
      <c r="AA13" s="96"/>
      <c r="AB13" s="96"/>
      <c r="AC13" s="96"/>
    </row>
    <row r="14" spans="1:29" x14ac:dyDescent="0.3">
      <c r="A14" s="181"/>
      <c r="B14" s="181"/>
      <c r="C14" s="181"/>
      <c r="D14" s="181"/>
      <c r="E14" s="181"/>
      <c r="F14" s="181"/>
      <c r="G14" s="181"/>
      <c r="H14" s="181"/>
      <c r="I14" s="181"/>
      <c r="J14" s="181"/>
      <c r="K14" s="181"/>
      <c r="L14" s="233"/>
      <c r="M14" s="231"/>
      <c r="N14" s="231"/>
      <c r="O14" s="231"/>
      <c r="P14" s="231"/>
      <c r="Q14" s="231"/>
      <c r="R14" s="231"/>
      <c r="S14" s="231"/>
      <c r="T14" s="231"/>
      <c r="U14" s="231"/>
      <c r="V14" s="231"/>
      <c r="W14" s="231"/>
      <c r="X14" s="231"/>
      <c r="Y14" s="232"/>
      <c r="Z14" s="138"/>
      <c r="AA14" s="96"/>
      <c r="AB14" s="96"/>
      <c r="AC14" s="96"/>
    </row>
    <row r="15" spans="1:29" ht="26.45" customHeight="1" thickBot="1" x14ac:dyDescent="0.35">
      <c r="A15" s="245" t="s">
        <v>137</v>
      </c>
      <c r="B15" s="246"/>
      <c r="C15" s="246"/>
      <c r="D15" s="246"/>
      <c r="E15" s="246"/>
      <c r="F15" s="246"/>
      <c r="G15" s="246"/>
      <c r="H15" s="246"/>
      <c r="I15" s="246"/>
      <c r="J15" s="247"/>
      <c r="K15" s="247"/>
      <c r="L15" s="230" t="s">
        <v>170</v>
      </c>
      <c r="M15" s="234"/>
      <c r="N15" s="234"/>
      <c r="O15" s="234"/>
      <c r="P15" s="234"/>
      <c r="Q15" s="234"/>
      <c r="R15" s="234"/>
      <c r="S15" s="234"/>
      <c r="T15" s="234"/>
      <c r="U15" s="234"/>
      <c r="V15" s="234"/>
      <c r="W15" s="234"/>
      <c r="X15" s="234"/>
      <c r="Y15" s="235"/>
      <c r="Z15" s="138"/>
      <c r="AA15" s="96"/>
      <c r="AB15" s="96"/>
      <c r="AC15" s="96"/>
    </row>
    <row r="16" spans="1:29" ht="58.9" customHeight="1" thickBot="1" x14ac:dyDescent="0.35">
      <c r="A16" s="103" t="s">
        <v>54</v>
      </c>
      <c r="B16" s="103" t="s">
        <v>55</v>
      </c>
      <c r="C16" s="104" t="s">
        <v>56</v>
      </c>
      <c r="D16" s="104" t="s">
        <v>134</v>
      </c>
      <c r="E16" s="104" t="s">
        <v>146</v>
      </c>
      <c r="F16" s="254" t="s">
        <v>102</v>
      </c>
      <c r="G16" s="255"/>
      <c r="H16" s="105" t="s">
        <v>100</v>
      </c>
      <c r="I16" s="105" t="s">
        <v>101</v>
      </c>
      <c r="J16" s="71" t="s">
        <v>167</v>
      </c>
      <c r="K16" s="106"/>
      <c r="L16" s="236"/>
      <c r="M16" s="234"/>
      <c r="N16" s="234"/>
      <c r="O16" s="234"/>
      <c r="P16" s="234"/>
      <c r="Q16" s="234"/>
      <c r="R16" s="234"/>
      <c r="S16" s="234"/>
      <c r="T16" s="234"/>
      <c r="U16" s="234"/>
      <c r="V16" s="234"/>
      <c r="W16" s="234"/>
      <c r="X16" s="234"/>
      <c r="Y16" s="235"/>
      <c r="Z16" s="138"/>
      <c r="AA16" s="96"/>
      <c r="AB16" s="96"/>
      <c r="AC16" s="96"/>
    </row>
    <row r="17" spans="1:29" ht="53.45" customHeight="1" thickBot="1" x14ac:dyDescent="0.35">
      <c r="A17" s="100" t="s">
        <v>143</v>
      </c>
      <c r="B17" s="121">
        <v>4</v>
      </c>
      <c r="C17" s="137">
        <f>IF(AND(B17&gt;3.1,B17&lt;8.01),1.3-(B17*0.1),IF(AND(B17&lt;3.1,B17&gt;0),1,0.5))</f>
        <v>0.9</v>
      </c>
      <c r="D17" s="122" t="s">
        <v>144</v>
      </c>
      <c r="E17" s="132">
        <f>IF(D17="Full", 1, IF(D17="Partial", 0.5, 0))</f>
        <v>1</v>
      </c>
      <c r="F17" s="187" t="s">
        <v>150</v>
      </c>
      <c r="G17" s="188"/>
      <c r="H17" s="123">
        <v>3.5</v>
      </c>
      <c r="I17" s="133">
        <f>IF(AND(F17="Coastal Plain",H17&gt;50),4.42,IF(AND(F17="Coastal Plain",H17&lt;50),H17^0.38,IF(AND(F17="Piedmont",H17&gt;50),4.6,IF(AND(F17="Piedmont",H17&lt;50),H17^0.39,IF(AND(F17="Mountain",H17&gt;50),5.59,((IF(AND(F17="Mountain",H17&lt;50),H17^0.44))))))))</f>
        <v>1.6097033832681069</v>
      </c>
      <c r="J17" s="133">
        <v>0.4</v>
      </c>
      <c r="K17" s="107"/>
      <c r="L17" s="236"/>
      <c r="M17" s="234"/>
      <c r="N17" s="234"/>
      <c r="O17" s="234"/>
      <c r="P17" s="234"/>
      <c r="Q17" s="234"/>
      <c r="R17" s="234"/>
      <c r="S17" s="234"/>
      <c r="T17" s="234"/>
      <c r="U17" s="234"/>
      <c r="V17" s="234"/>
      <c r="W17" s="234"/>
      <c r="X17" s="234"/>
      <c r="Y17" s="235"/>
      <c r="Z17" s="138"/>
      <c r="AA17" s="96"/>
      <c r="AB17" s="96"/>
      <c r="AC17" s="96"/>
    </row>
    <row r="18" spans="1:29" ht="18.600000000000001" customHeight="1" x14ac:dyDescent="0.3">
      <c r="A18" s="170" t="s">
        <v>138</v>
      </c>
      <c r="B18" s="228"/>
      <c r="C18" s="228"/>
      <c r="D18" s="228"/>
      <c r="E18" s="228"/>
      <c r="F18" s="228"/>
      <c r="G18" s="228"/>
      <c r="H18" s="228"/>
      <c r="I18" s="228"/>
      <c r="J18" s="229"/>
      <c r="K18" s="107"/>
      <c r="L18" s="230" t="s">
        <v>168</v>
      </c>
      <c r="M18" s="231"/>
      <c r="N18" s="231"/>
      <c r="O18" s="231"/>
      <c r="P18" s="231"/>
      <c r="Q18" s="231"/>
      <c r="R18" s="231"/>
      <c r="S18" s="231"/>
      <c r="T18" s="231"/>
      <c r="U18" s="231"/>
      <c r="V18" s="231"/>
      <c r="W18" s="231"/>
      <c r="X18" s="231"/>
      <c r="Y18" s="232"/>
      <c r="Z18" s="138"/>
      <c r="AA18" s="96"/>
      <c r="AB18" s="96"/>
      <c r="AC18" s="96"/>
    </row>
    <row r="19" spans="1:29" ht="55.15" customHeight="1" x14ac:dyDescent="0.3">
      <c r="A19" s="199" t="s">
        <v>128</v>
      </c>
      <c r="B19" s="199"/>
      <c r="C19" s="199"/>
      <c r="D19" s="200" t="s">
        <v>152</v>
      </c>
      <c r="E19" s="200"/>
      <c r="F19" s="200" t="s">
        <v>147</v>
      </c>
      <c r="G19" s="200"/>
      <c r="H19" s="205" t="s">
        <v>148</v>
      </c>
      <c r="I19" s="205" t="s">
        <v>64</v>
      </c>
      <c r="J19" s="205" t="s">
        <v>65</v>
      </c>
      <c r="K19" s="55"/>
      <c r="L19" s="233"/>
      <c r="M19" s="231"/>
      <c r="N19" s="231"/>
      <c r="O19" s="231"/>
      <c r="P19" s="231"/>
      <c r="Q19" s="231"/>
      <c r="R19" s="231"/>
      <c r="S19" s="231"/>
      <c r="T19" s="231"/>
      <c r="U19" s="231"/>
      <c r="V19" s="231"/>
      <c r="W19" s="231"/>
      <c r="X19" s="231"/>
      <c r="Y19" s="232"/>
      <c r="Z19" s="138"/>
      <c r="AA19" s="96"/>
      <c r="AB19" s="96"/>
      <c r="AC19" s="96"/>
    </row>
    <row r="20" spans="1:29" s="16" customFormat="1" ht="30" customHeight="1" x14ac:dyDescent="0.3">
      <c r="A20" s="199"/>
      <c r="B20" s="199"/>
      <c r="C20" s="199"/>
      <c r="D20" s="200"/>
      <c r="E20" s="200"/>
      <c r="F20" s="200"/>
      <c r="G20" s="200"/>
      <c r="H20" s="206"/>
      <c r="I20" s="206"/>
      <c r="J20" s="206"/>
      <c r="K20" s="55"/>
      <c r="L20" s="233"/>
      <c r="M20" s="231"/>
      <c r="N20" s="231"/>
      <c r="O20" s="231"/>
      <c r="P20" s="231"/>
      <c r="Q20" s="231"/>
      <c r="R20" s="231"/>
      <c r="S20" s="231"/>
      <c r="T20" s="231"/>
      <c r="U20" s="231"/>
      <c r="V20" s="231"/>
      <c r="W20" s="231"/>
      <c r="X20" s="231"/>
      <c r="Y20" s="232"/>
      <c r="Z20" s="138"/>
      <c r="AA20" s="96"/>
      <c r="AB20" s="96"/>
      <c r="AC20" s="96"/>
    </row>
    <row r="21" spans="1:29" ht="15" customHeight="1" x14ac:dyDescent="0.3">
      <c r="A21" s="166" t="s">
        <v>151</v>
      </c>
      <c r="B21" s="167"/>
      <c r="C21" s="167"/>
      <c r="D21" s="168">
        <v>2</v>
      </c>
      <c r="E21" s="168"/>
      <c r="F21" s="169">
        <f>D21*5280</f>
        <v>10560</v>
      </c>
      <c r="G21" s="169"/>
      <c r="H21" s="131">
        <v>10560</v>
      </c>
      <c r="I21" s="134">
        <f>IF(A21="General Diadromous and Resident", 0.0125, 0.01)</f>
        <v>1.2500000000000001E-2</v>
      </c>
      <c r="J21" s="135">
        <f>H21*I21*C17*E17*I17*J17</f>
        <v>76.493104772900438</v>
      </c>
      <c r="K21" s="55"/>
      <c r="L21" s="233"/>
      <c r="M21" s="231"/>
      <c r="N21" s="231"/>
      <c r="O21" s="231"/>
      <c r="P21" s="231"/>
      <c r="Q21" s="231"/>
      <c r="R21" s="231"/>
      <c r="S21" s="231"/>
      <c r="T21" s="231"/>
      <c r="U21" s="231"/>
      <c r="V21" s="231"/>
      <c r="W21" s="231"/>
      <c r="X21" s="231"/>
      <c r="Y21" s="232"/>
      <c r="Z21" s="138"/>
      <c r="AA21" s="96"/>
      <c r="AB21" s="96"/>
      <c r="AC21" s="96"/>
    </row>
    <row r="22" spans="1:29" ht="14.45" customHeight="1" x14ac:dyDescent="0.3">
      <c r="A22" s="199" t="s">
        <v>61</v>
      </c>
      <c r="B22" s="199"/>
      <c r="C22" s="199"/>
      <c r="D22" s="200" t="s">
        <v>152</v>
      </c>
      <c r="E22" s="200"/>
      <c r="F22" s="200" t="s">
        <v>147</v>
      </c>
      <c r="G22" s="200"/>
      <c r="H22" s="205" t="s">
        <v>149</v>
      </c>
      <c r="I22" s="205" t="s">
        <v>64</v>
      </c>
      <c r="J22" s="205" t="s">
        <v>65</v>
      </c>
      <c r="K22" s="55"/>
      <c r="L22" s="233"/>
      <c r="M22" s="231"/>
      <c r="N22" s="231"/>
      <c r="O22" s="231"/>
      <c r="P22" s="231"/>
      <c r="Q22" s="231"/>
      <c r="R22" s="231"/>
      <c r="S22" s="231"/>
      <c r="T22" s="231"/>
      <c r="U22" s="231"/>
      <c r="V22" s="231"/>
      <c r="W22" s="231"/>
      <c r="X22" s="231"/>
      <c r="Y22" s="232"/>
      <c r="Z22" s="138"/>
      <c r="AA22" s="96"/>
      <c r="AB22" s="96"/>
      <c r="AC22" s="96"/>
    </row>
    <row r="23" spans="1:29" ht="45.75" customHeight="1" x14ac:dyDescent="0.3">
      <c r="A23" s="199"/>
      <c r="B23" s="199"/>
      <c r="C23" s="199"/>
      <c r="D23" s="200"/>
      <c r="E23" s="200"/>
      <c r="F23" s="200"/>
      <c r="G23" s="200"/>
      <c r="H23" s="206"/>
      <c r="I23" s="206"/>
      <c r="J23" s="206"/>
      <c r="K23" s="55"/>
      <c r="L23" s="233"/>
      <c r="M23" s="231"/>
      <c r="N23" s="231"/>
      <c r="O23" s="231"/>
      <c r="P23" s="231"/>
      <c r="Q23" s="231"/>
      <c r="R23" s="231"/>
      <c r="S23" s="231"/>
      <c r="T23" s="231"/>
      <c r="U23" s="231"/>
      <c r="V23" s="231"/>
      <c r="W23" s="231"/>
      <c r="X23" s="231"/>
      <c r="Y23" s="232"/>
      <c r="Z23" s="138"/>
      <c r="AA23" s="96"/>
      <c r="AB23" s="96"/>
      <c r="AC23" s="96"/>
    </row>
    <row r="24" spans="1:29" x14ac:dyDescent="0.3">
      <c r="A24" s="166" t="s">
        <v>39</v>
      </c>
      <c r="B24" s="167"/>
      <c r="C24" s="167"/>
      <c r="D24" s="168">
        <v>2</v>
      </c>
      <c r="E24" s="168"/>
      <c r="F24" s="169">
        <f>D24*5280</f>
        <v>10560</v>
      </c>
      <c r="G24" s="169"/>
      <c r="H24" s="131">
        <v>8606</v>
      </c>
      <c r="I24" s="136">
        <f>IF(A24="American Shad", 0.3%, IF(A24="Brook Trout", 0.3%, IF(A24="Chesapeake Logperch", 0.3%, IF(A24="Dwarf Wedge Mussel", 0.3%, IF(A24="Yellow Lance",0.3%,IF(A24="Alewife", 0.2%, IF(A24="Blueback Herring", 0.2%, IF(A24="Hickory Shad",0.2%,IF(A24="List of Fish and Mussels", 0%,IF(A24="Northern Snakehead",-0.3%,0.1%))))))))))</f>
        <v>1E-3</v>
      </c>
      <c r="J24" s="135">
        <f>H24*I24*C17*E17*I17*J17</f>
        <v>4.9871186339059186</v>
      </c>
      <c r="K24" s="55"/>
      <c r="L24" s="233"/>
      <c r="M24" s="231"/>
      <c r="N24" s="231"/>
      <c r="O24" s="231"/>
      <c r="P24" s="231"/>
      <c r="Q24" s="231"/>
      <c r="R24" s="231"/>
      <c r="S24" s="231"/>
      <c r="T24" s="231"/>
      <c r="U24" s="231"/>
      <c r="V24" s="231"/>
      <c r="W24" s="231"/>
      <c r="X24" s="231"/>
      <c r="Y24" s="232"/>
      <c r="Z24" s="138"/>
      <c r="AA24" s="96"/>
      <c r="AB24" s="96"/>
      <c r="AC24" s="96"/>
    </row>
    <row r="25" spans="1:29" x14ac:dyDescent="0.3">
      <c r="A25" s="166" t="s">
        <v>20</v>
      </c>
      <c r="B25" s="167"/>
      <c r="C25" s="167"/>
      <c r="D25" s="168">
        <v>2</v>
      </c>
      <c r="E25" s="168"/>
      <c r="F25" s="169">
        <f t="shared" ref="F25:F28" si="0">D25*5280</f>
        <v>10560</v>
      </c>
      <c r="G25" s="169"/>
      <c r="H25" s="124">
        <v>8606</v>
      </c>
      <c r="I25" s="136">
        <f>IF(A25="American Shad", 0.3%, IF(A25="Brook Trout", 0.3%, IF(A25="Chesapeake Logperch", 0.3%, IF(A25="Dwarf Wedge Mussel", 0.3%, IF(A25="Yellow Lance",0.3%,IF(A25="Alewife", 0.2%, IF(A25="Blueback Herring", 0.2%, IF(A25="Hickory Shad",0.2%,IF(A25="List of Fish and Mussels", 0%,0.1%)))))))))</f>
        <v>1E-3</v>
      </c>
      <c r="J25" s="135">
        <f>H25*I25*C17*E17*I17*J17</f>
        <v>4.9871186339059186</v>
      </c>
      <c r="K25" s="55"/>
      <c r="L25" s="233"/>
      <c r="M25" s="231"/>
      <c r="N25" s="231"/>
      <c r="O25" s="231"/>
      <c r="P25" s="231"/>
      <c r="Q25" s="231"/>
      <c r="R25" s="231"/>
      <c r="S25" s="231"/>
      <c r="T25" s="231"/>
      <c r="U25" s="231"/>
      <c r="V25" s="231"/>
      <c r="W25" s="231"/>
      <c r="X25" s="231"/>
      <c r="Y25" s="232"/>
      <c r="Z25" s="138"/>
      <c r="AA25" s="96"/>
      <c r="AB25" s="96"/>
      <c r="AC25" s="96"/>
    </row>
    <row r="26" spans="1:29" x14ac:dyDescent="0.3">
      <c r="A26" s="166" t="s">
        <v>130</v>
      </c>
      <c r="B26" s="167"/>
      <c r="C26" s="167"/>
      <c r="D26" s="168"/>
      <c r="E26" s="168"/>
      <c r="F26" s="248">
        <f t="shared" si="0"/>
        <v>0</v>
      </c>
      <c r="G26" s="248"/>
      <c r="H26" s="124"/>
      <c r="I26" s="136">
        <f t="shared" ref="I26:I28" si="1">IF(A26="American Shad", 0.3%, IF(A26="Brook Trout", 0.3%, IF(A26="Chesapeake Logperch", 0.3%, IF(A26="Dwarf Wedge Mussel", 0.3%, IF(A26="Yellow Lance",0.3%,IF(A26="Alewife", 0.2%, IF(A26="Blueback Herring", 0.2%, IF(A26="Hickory Shad",0.2%,IF(A26="List of Fish and Mussels", 0%,0.1%)))))))))</f>
        <v>0</v>
      </c>
      <c r="J26" s="135">
        <f>(H26*I26*E17*G17*K17*L17)</f>
        <v>0</v>
      </c>
      <c r="K26" s="55"/>
      <c r="L26" s="233"/>
      <c r="M26" s="231"/>
      <c r="N26" s="231"/>
      <c r="O26" s="231"/>
      <c r="P26" s="231"/>
      <c r="Q26" s="231"/>
      <c r="R26" s="231"/>
      <c r="S26" s="231"/>
      <c r="T26" s="231"/>
      <c r="U26" s="231"/>
      <c r="V26" s="231"/>
      <c r="W26" s="231"/>
      <c r="X26" s="231"/>
      <c r="Y26" s="232"/>
      <c r="Z26" s="138"/>
      <c r="AA26" s="96"/>
      <c r="AB26" s="96"/>
      <c r="AC26" s="96"/>
    </row>
    <row r="27" spans="1:29" x14ac:dyDescent="0.3">
      <c r="A27" s="166" t="s">
        <v>130</v>
      </c>
      <c r="B27" s="167"/>
      <c r="C27" s="167"/>
      <c r="D27" s="168"/>
      <c r="E27" s="168"/>
      <c r="F27" s="248">
        <f t="shared" si="0"/>
        <v>0</v>
      </c>
      <c r="G27" s="248"/>
      <c r="H27" s="124"/>
      <c r="I27" s="136">
        <f t="shared" si="1"/>
        <v>0</v>
      </c>
      <c r="J27" s="135">
        <f>H27*I27*E17*G17*K17*L17</f>
        <v>0</v>
      </c>
      <c r="K27" s="55"/>
      <c r="L27" s="233"/>
      <c r="M27" s="231"/>
      <c r="N27" s="231"/>
      <c r="O27" s="231"/>
      <c r="P27" s="231"/>
      <c r="Q27" s="231"/>
      <c r="R27" s="231"/>
      <c r="S27" s="231"/>
      <c r="T27" s="231"/>
      <c r="U27" s="231"/>
      <c r="V27" s="231"/>
      <c r="W27" s="231"/>
      <c r="X27" s="231"/>
      <c r="Y27" s="232"/>
      <c r="Z27" s="138"/>
      <c r="AA27" s="96"/>
      <c r="AB27" s="96"/>
      <c r="AC27" s="96"/>
    </row>
    <row r="28" spans="1:29" x14ac:dyDescent="0.3">
      <c r="A28" s="166" t="s">
        <v>130</v>
      </c>
      <c r="B28" s="167"/>
      <c r="C28" s="167"/>
      <c r="D28" s="164"/>
      <c r="E28" s="164"/>
      <c r="F28" s="248">
        <f t="shared" si="0"/>
        <v>0</v>
      </c>
      <c r="G28" s="248"/>
      <c r="H28" s="124"/>
      <c r="I28" s="136">
        <f t="shared" si="1"/>
        <v>0</v>
      </c>
      <c r="J28" s="135">
        <f>H28*I28*E17*G17*K17*L17</f>
        <v>0</v>
      </c>
      <c r="K28" s="55"/>
      <c r="L28" s="233"/>
      <c r="M28" s="231"/>
      <c r="N28" s="231"/>
      <c r="O28" s="231"/>
      <c r="P28" s="231"/>
      <c r="Q28" s="231"/>
      <c r="R28" s="231"/>
      <c r="S28" s="231"/>
      <c r="T28" s="231"/>
      <c r="U28" s="231"/>
      <c r="V28" s="231"/>
      <c r="W28" s="231"/>
      <c r="X28" s="231"/>
      <c r="Y28" s="232"/>
      <c r="Z28" s="138"/>
      <c r="AA28" s="96"/>
      <c r="AB28" s="96"/>
      <c r="AC28" s="96"/>
    </row>
    <row r="29" spans="1:29" ht="21" thickBot="1" x14ac:dyDescent="0.35">
      <c r="A29" s="256"/>
      <c r="B29" s="257"/>
      <c r="C29" s="257"/>
      <c r="D29" s="257"/>
      <c r="E29" s="257"/>
      <c r="F29" s="258"/>
      <c r="G29" s="258"/>
      <c r="H29" s="258"/>
      <c r="I29" s="109"/>
      <c r="J29" s="110"/>
      <c r="K29" s="107"/>
      <c r="L29" s="230" t="s">
        <v>157</v>
      </c>
      <c r="M29" s="231"/>
      <c r="N29" s="231"/>
      <c r="O29" s="231"/>
      <c r="P29" s="231"/>
      <c r="Q29" s="231"/>
      <c r="R29" s="231"/>
      <c r="S29" s="231"/>
      <c r="T29" s="231"/>
      <c r="U29" s="231"/>
      <c r="V29" s="231"/>
      <c r="W29" s="231"/>
      <c r="X29" s="231"/>
      <c r="Y29" s="232"/>
      <c r="Z29" s="138"/>
      <c r="AA29" s="96"/>
      <c r="AB29" s="96"/>
      <c r="AC29" s="96"/>
    </row>
    <row r="30" spans="1:29" ht="41.45" customHeight="1" x14ac:dyDescent="0.3">
      <c r="A30" s="170" t="s">
        <v>139</v>
      </c>
      <c r="B30" s="171"/>
      <c r="C30" s="171"/>
      <c r="D30" s="172"/>
      <c r="E30" s="111"/>
      <c r="F30" s="108"/>
      <c r="G30" s="108"/>
      <c r="H30" s="108"/>
      <c r="I30" s="108"/>
      <c r="J30" s="110"/>
      <c r="K30" s="107"/>
      <c r="L30" s="233"/>
      <c r="M30" s="231"/>
      <c r="N30" s="231"/>
      <c r="O30" s="231"/>
      <c r="P30" s="231"/>
      <c r="Q30" s="231"/>
      <c r="R30" s="231"/>
      <c r="S30" s="231"/>
      <c r="T30" s="231"/>
      <c r="U30" s="231"/>
      <c r="V30" s="231"/>
      <c r="W30" s="231"/>
      <c r="X30" s="231"/>
      <c r="Y30" s="232"/>
      <c r="Z30" s="138"/>
      <c r="AA30" s="96"/>
      <c r="AB30" s="96"/>
      <c r="AC30" s="96"/>
    </row>
    <row r="31" spans="1:29" ht="29.45" customHeight="1" thickBot="1" x14ac:dyDescent="0.35">
      <c r="A31" s="149" t="s">
        <v>68</v>
      </c>
      <c r="B31" s="150"/>
      <c r="C31" s="150" t="s">
        <v>69</v>
      </c>
      <c r="D31" s="150"/>
      <c r="E31" s="112"/>
      <c r="F31" s="110"/>
      <c r="G31" s="110"/>
      <c r="H31" s="110"/>
      <c r="I31" s="110"/>
      <c r="J31" s="110"/>
      <c r="K31" s="107"/>
      <c r="L31" s="233"/>
      <c r="M31" s="231"/>
      <c r="N31" s="231"/>
      <c r="O31" s="231"/>
      <c r="P31" s="231"/>
      <c r="Q31" s="231"/>
      <c r="R31" s="231"/>
      <c r="S31" s="231"/>
      <c r="T31" s="231"/>
      <c r="U31" s="231"/>
      <c r="V31" s="231"/>
      <c r="W31" s="231"/>
      <c r="X31" s="231"/>
      <c r="Y31" s="232"/>
      <c r="Z31" s="138"/>
      <c r="AA31" s="96"/>
      <c r="AB31" s="96"/>
      <c r="AC31" s="96"/>
    </row>
    <row r="32" spans="1:29" ht="18" customHeight="1" thickBot="1" x14ac:dyDescent="0.35">
      <c r="A32" s="152">
        <v>0</v>
      </c>
      <c r="B32" s="153"/>
      <c r="C32" s="154">
        <f>IF(A32&gt;200001, 2857,A32/70)</f>
        <v>0</v>
      </c>
      <c r="D32" s="155"/>
      <c r="E32" s="112"/>
      <c r="F32" s="110"/>
      <c r="G32" s="110"/>
      <c r="H32" s="110"/>
      <c r="I32" s="110"/>
      <c r="J32" s="110"/>
      <c r="K32" s="107"/>
      <c r="L32" s="233"/>
      <c r="M32" s="231"/>
      <c r="N32" s="231"/>
      <c r="O32" s="231"/>
      <c r="P32" s="231"/>
      <c r="Q32" s="231"/>
      <c r="R32" s="231"/>
      <c r="S32" s="231"/>
      <c r="T32" s="231"/>
      <c r="U32" s="231"/>
      <c r="V32" s="231"/>
      <c r="W32" s="231"/>
      <c r="X32" s="231"/>
      <c r="Y32" s="232"/>
      <c r="Z32" s="138"/>
      <c r="AA32" s="96"/>
      <c r="AB32" s="96"/>
      <c r="AC32" s="96"/>
    </row>
    <row r="33" spans="1:29" x14ac:dyDescent="0.3">
      <c r="A33" s="113" t="s">
        <v>70</v>
      </c>
      <c r="B33" s="114"/>
      <c r="C33" s="115"/>
      <c r="D33" s="115"/>
      <c r="E33" s="110"/>
      <c r="F33" s="110"/>
      <c r="G33" s="110"/>
      <c r="H33" s="110"/>
      <c r="I33" s="110"/>
      <c r="J33" s="110"/>
      <c r="K33" s="107"/>
      <c r="L33" s="233"/>
      <c r="M33" s="231"/>
      <c r="N33" s="231"/>
      <c r="O33" s="231"/>
      <c r="P33" s="231"/>
      <c r="Q33" s="231"/>
      <c r="R33" s="231"/>
      <c r="S33" s="231"/>
      <c r="T33" s="231"/>
      <c r="U33" s="231"/>
      <c r="V33" s="231"/>
      <c r="W33" s="231"/>
      <c r="X33" s="231"/>
      <c r="Y33" s="232"/>
      <c r="Z33" s="138"/>
      <c r="AA33" s="96"/>
      <c r="AB33" s="96"/>
      <c r="AC33" s="96"/>
    </row>
    <row r="34" spans="1:29" x14ac:dyDescent="0.3">
      <c r="A34" s="113" t="s">
        <v>163</v>
      </c>
      <c r="B34" s="114"/>
      <c r="C34" s="114"/>
      <c r="D34" s="114"/>
      <c r="E34" s="110"/>
      <c r="F34" s="110"/>
      <c r="G34" s="110"/>
      <c r="H34" s="110"/>
      <c r="I34" s="110"/>
      <c r="J34" s="107"/>
      <c r="K34" s="107"/>
      <c r="L34" s="233"/>
      <c r="M34" s="231"/>
      <c r="N34" s="231"/>
      <c r="O34" s="231"/>
      <c r="P34" s="231"/>
      <c r="Q34" s="231"/>
      <c r="R34" s="231"/>
      <c r="S34" s="231"/>
      <c r="T34" s="231"/>
      <c r="U34" s="231"/>
      <c r="V34" s="231"/>
      <c r="W34" s="231"/>
      <c r="X34" s="231"/>
      <c r="Y34" s="232"/>
      <c r="Z34" s="138"/>
      <c r="AA34" s="96"/>
      <c r="AB34" s="96"/>
      <c r="AC34" s="96"/>
    </row>
    <row r="35" spans="1:29" x14ac:dyDescent="0.3">
      <c r="A35" s="113" t="s">
        <v>105</v>
      </c>
      <c r="B35" s="114"/>
      <c r="C35" s="114"/>
      <c r="D35" s="114"/>
      <c r="E35" s="114"/>
      <c r="F35" s="114"/>
      <c r="G35" s="110"/>
      <c r="H35" s="110"/>
      <c r="I35" s="110"/>
      <c r="J35" s="107"/>
      <c r="K35" s="107"/>
      <c r="L35" s="233"/>
      <c r="M35" s="231"/>
      <c r="N35" s="231"/>
      <c r="O35" s="231"/>
      <c r="P35" s="231"/>
      <c r="Q35" s="231"/>
      <c r="R35" s="231"/>
      <c r="S35" s="231"/>
      <c r="T35" s="231"/>
      <c r="U35" s="231"/>
      <c r="V35" s="231"/>
      <c r="W35" s="231"/>
      <c r="X35" s="231"/>
      <c r="Y35" s="232"/>
      <c r="Z35" s="138"/>
      <c r="AA35" s="96"/>
      <c r="AB35" s="96"/>
      <c r="AC35" s="96"/>
    </row>
    <row r="36" spans="1:29" x14ac:dyDescent="0.3">
      <c r="A36" s="107"/>
      <c r="B36" s="107"/>
      <c r="C36" s="107"/>
      <c r="D36" s="107"/>
      <c r="E36" s="107"/>
      <c r="F36" s="107"/>
      <c r="G36" s="107"/>
      <c r="H36" s="107"/>
      <c r="I36" s="107"/>
      <c r="J36" s="107"/>
      <c r="K36" s="107"/>
      <c r="L36" s="233"/>
      <c r="M36" s="231"/>
      <c r="N36" s="231"/>
      <c r="O36" s="231"/>
      <c r="P36" s="231"/>
      <c r="Q36" s="231"/>
      <c r="R36" s="231"/>
      <c r="S36" s="231"/>
      <c r="T36" s="231"/>
      <c r="U36" s="231"/>
      <c r="V36" s="231"/>
      <c r="W36" s="231"/>
      <c r="X36" s="231"/>
      <c r="Y36" s="232"/>
      <c r="Z36" s="138"/>
      <c r="AA36" s="96"/>
      <c r="AB36" s="96"/>
      <c r="AC36" s="96"/>
    </row>
    <row r="37" spans="1:29" x14ac:dyDescent="0.3">
      <c r="A37" s="107"/>
      <c r="B37" s="107"/>
      <c r="C37" s="107"/>
      <c r="D37" s="107"/>
      <c r="E37" s="107"/>
      <c r="F37" s="107"/>
      <c r="G37" s="107"/>
      <c r="H37" s="107"/>
      <c r="I37" s="107"/>
      <c r="J37" s="107"/>
      <c r="K37" s="107"/>
      <c r="L37" s="141"/>
      <c r="M37" s="141"/>
      <c r="N37" s="141"/>
      <c r="O37" s="141"/>
      <c r="P37" s="141"/>
      <c r="Q37" s="141"/>
      <c r="R37" s="142"/>
      <c r="S37" s="142"/>
      <c r="T37" s="142"/>
      <c r="U37" s="142"/>
      <c r="V37" s="142"/>
      <c r="W37" s="142"/>
      <c r="X37" s="142"/>
      <c r="Y37" s="142"/>
      <c r="Z37" s="96"/>
      <c r="AA37" s="96"/>
      <c r="AB37" s="96"/>
      <c r="AC37" s="96"/>
    </row>
    <row r="38" spans="1:29" x14ac:dyDescent="0.3">
      <c r="A38" s="107"/>
      <c r="B38" s="107"/>
      <c r="C38" s="107"/>
      <c r="D38" s="107"/>
      <c r="E38" s="107"/>
      <c r="F38" s="107"/>
      <c r="G38" s="107"/>
      <c r="H38" s="107"/>
      <c r="I38" s="107"/>
      <c r="J38" s="107"/>
      <c r="K38" s="107"/>
      <c r="L38" s="117"/>
      <c r="M38" s="117"/>
      <c r="N38" s="117"/>
      <c r="O38" s="117"/>
      <c r="P38" s="117"/>
      <c r="Q38" s="117"/>
      <c r="R38" s="118"/>
      <c r="S38" s="118"/>
      <c r="T38" s="118"/>
      <c r="U38" s="118"/>
      <c r="V38" s="118"/>
      <c r="W38" s="118"/>
      <c r="X38" s="118"/>
      <c r="Y38" s="118"/>
      <c r="Z38" s="96"/>
      <c r="AA38" s="96"/>
      <c r="AB38" s="96"/>
      <c r="AC38" s="96"/>
    </row>
    <row r="39" spans="1:29" x14ac:dyDescent="0.3">
      <c r="A39" s="107"/>
      <c r="B39" s="107"/>
      <c r="C39" s="107"/>
      <c r="D39" s="107"/>
      <c r="E39" s="107"/>
      <c r="F39" s="107"/>
      <c r="G39" s="107"/>
      <c r="H39" s="107"/>
      <c r="I39" s="107"/>
      <c r="J39" s="108"/>
      <c r="K39" s="108"/>
      <c r="L39" s="119"/>
      <c r="M39" s="119"/>
      <c r="N39" s="119"/>
      <c r="O39" s="119"/>
      <c r="P39" s="119"/>
      <c r="Q39" s="119"/>
      <c r="R39" s="120"/>
      <c r="S39" s="120"/>
      <c r="T39" s="120"/>
      <c r="U39" s="120"/>
      <c r="V39" s="120"/>
      <c r="W39" s="120"/>
      <c r="X39" s="120"/>
      <c r="Y39" s="120"/>
    </row>
    <row r="40" spans="1:29" x14ac:dyDescent="0.3">
      <c r="A40" s="107"/>
      <c r="B40" s="107"/>
      <c r="C40" s="107"/>
      <c r="D40" s="107"/>
      <c r="E40" s="107"/>
      <c r="F40" s="107"/>
      <c r="G40" s="107"/>
      <c r="H40" s="107"/>
      <c r="I40" s="107"/>
      <c r="J40" s="110"/>
      <c r="K40" s="110"/>
      <c r="L40" s="119"/>
      <c r="M40" s="119"/>
      <c r="N40" s="119"/>
      <c r="O40" s="119"/>
      <c r="P40" s="119"/>
      <c r="Q40" s="119"/>
      <c r="R40" s="120"/>
      <c r="S40" s="120"/>
      <c r="T40" s="120"/>
      <c r="U40" s="120"/>
      <c r="V40" s="120"/>
      <c r="W40" s="120"/>
      <c r="X40" s="120"/>
      <c r="Y40" s="120"/>
    </row>
    <row r="41" spans="1:29" ht="37.9" customHeight="1" x14ac:dyDescent="0.3">
      <c r="A41" s="156" t="s">
        <v>140</v>
      </c>
      <c r="B41" s="157"/>
      <c r="C41" s="157"/>
      <c r="D41" s="157"/>
      <c r="E41" s="157"/>
      <c r="F41" s="157"/>
      <c r="G41" s="157"/>
      <c r="H41" s="158"/>
      <c r="I41" s="207" t="s">
        <v>141</v>
      </c>
      <c r="J41" s="208"/>
      <c r="K41" s="208"/>
      <c r="L41" s="119"/>
      <c r="M41" s="119"/>
      <c r="N41" s="119"/>
      <c r="O41" s="119"/>
      <c r="P41" s="119"/>
      <c r="Q41" s="119"/>
      <c r="R41" s="120"/>
      <c r="S41" s="120"/>
      <c r="T41" s="120"/>
      <c r="U41" s="120"/>
      <c r="V41" s="120"/>
      <c r="W41" s="120"/>
      <c r="X41" s="120"/>
      <c r="Y41" s="120"/>
    </row>
    <row r="42" spans="1:29" x14ac:dyDescent="0.3">
      <c r="A42" s="159" t="s">
        <v>6</v>
      </c>
      <c r="B42" s="159"/>
      <c r="C42" s="159"/>
      <c r="D42" s="159" t="s">
        <v>7</v>
      </c>
      <c r="E42" s="159"/>
      <c r="F42" s="159"/>
      <c r="G42" s="159" t="s">
        <v>8</v>
      </c>
      <c r="H42" s="159"/>
      <c r="I42" s="209"/>
      <c r="J42" s="208"/>
      <c r="K42" s="208"/>
      <c r="L42" s="119"/>
      <c r="M42" s="119"/>
      <c r="N42" s="119"/>
      <c r="O42" s="119"/>
      <c r="P42" s="119"/>
      <c r="Q42" s="119"/>
      <c r="R42" s="120"/>
      <c r="S42" s="120"/>
      <c r="T42" s="120"/>
      <c r="U42" s="120"/>
      <c r="V42" s="120"/>
      <c r="W42" s="120"/>
      <c r="X42" s="120"/>
      <c r="Y42" s="120"/>
    </row>
    <row r="43" spans="1:29" x14ac:dyDescent="0.3">
      <c r="A43" s="162"/>
      <c r="B43" s="162"/>
      <c r="C43" s="162"/>
      <c r="D43" s="163"/>
      <c r="E43" s="163"/>
      <c r="F43" s="163"/>
      <c r="G43" s="146"/>
      <c r="H43" s="147"/>
      <c r="I43" s="209"/>
      <c r="J43" s="208"/>
      <c r="K43" s="208"/>
      <c r="L43" s="119"/>
      <c r="M43" s="119"/>
      <c r="N43" s="119"/>
      <c r="O43" s="120"/>
      <c r="P43" s="120"/>
      <c r="Q43" s="120"/>
      <c r="R43" s="120"/>
      <c r="S43" s="120"/>
      <c r="T43" s="120"/>
      <c r="U43" s="120"/>
      <c r="V43" s="120"/>
      <c r="W43" s="120"/>
      <c r="X43" s="120"/>
      <c r="Y43" s="120"/>
    </row>
    <row r="44" spans="1:29" x14ac:dyDescent="0.3">
      <c r="A44" s="145"/>
      <c r="B44" s="145"/>
      <c r="C44" s="145"/>
      <c r="D44" s="148"/>
      <c r="E44" s="148"/>
      <c r="F44" s="148"/>
      <c r="G44" s="146"/>
      <c r="H44" s="147"/>
      <c r="I44" s="209"/>
      <c r="J44" s="208"/>
      <c r="K44" s="208"/>
      <c r="L44" s="119"/>
      <c r="M44" s="119"/>
      <c r="N44" s="119"/>
      <c r="O44" s="120"/>
      <c r="P44" s="120"/>
      <c r="Q44" s="120"/>
      <c r="R44" s="120"/>
      <c r="S44" s="120"/>
      <c r="T44" s="120"/>
      <c r="U44" s="120"/>
      <c r="V44" s="120"/>
      <c r="W44" s="120"/>
      <c r="X44" s="120"/>
      <c r="Y44" s="120"/>
    </row>
    <row r="45" spans="1:29" x14ac:dyDescent="0.3">
      <c r="A45" s="145"/>
      <c r="B45" s="145"/>
      <c r="C45" s="145"/>
      <c r="D45" s="148"/>
      <c r="E45" s="148"/>
      <c r="F45" s="148"/>
      <c r="G45" s="146"/>
      <c r="H45" s="147"/>
      <c r="I45" s="209"/>
      <c r="J45" s="208"/>
      <c r="K45" s="208"/>
      <c r="L45" s="119"/>
      <c r="M45" s="119"/>
      <c r="N45" s="119"/>
      <c r="O45" s="120"/>
      <c r="P45" s="120"/>
      <c r="Q45" s="120"/>
      <c r="R45" s="120"/>
      <c r="S45" s="120"/>
      <c r="T45" s="120"/>
      <c r="U45" s="120"/>
      <c r="V45" s="120"/>
      <c r="W45" s="120"/>
      <c r="X45" s="120"/>
      <c r="Y45" s="120"/>
    </row>
    <row r="46" spans="1:29" x14ac:dyDescent="0.3">
      <c r="A46" s="145"/>
      <c r="B46" s="145"/>
      <c r="C46" s="145"/>
      <c r="D46" s="148"/>
      <c r="E46" s="148"/>
      <c r="F46" s="148"/>
      <c r="G46" s="146"/>
      <c r="H46" s="147"/>
      <c r="I46" s="209"/>
      <c r="J46" s="208"/>
      <c r="K46" s="208"/>
      <c r="L46" s="119"/>
      <c r="M46" s="119"/>
      <c r="N46" s="119"/>
      <c r="O46" s="120"/>
      <c r="P46" s="120"/>
      <c r="Q46" s="120"/>
      <c r="R46" s="120"/>
      <c r="S46" s="120"/>
      <c r="T46" s="120"/>
      <c r="U46" s="120"/>
      <c r="V46" s="120"/>
      <c r="W46" s="120"/>
      <c r="X46" s="120"/>
      <c r="Y46" s="120"/>
    </row>
    <row r="47" spans="1:29" x14ac:dyDescent="0.3">
      <c r="A47" s="145"/>
      <c r="B47" s="145"/>
      <c r="C47" s="145"/>
      <c r="D47" s="148"/>
      <c r="E47" s="148"/>
      <c r="F47" s="148"/>
      <c r="G47" s="146"/>
      <c r="H47" s="147"/>
      <c r="I47" s="209"/>
      <c r="J47" s="208"/>
      <c r="K47" s="208"/>
      <c r="L47" s="119"/>
      <c r="M47" s="119"/>
      <c r="N47" s="119"/>
      <c r="O47" s="120"/>
      <c r="P47" s="120"/>
      <c r="Q47" s="120"/>
      <c r="R47" s="120"/>
      <c r="S47" s="120"/>
      <c r="T47" s="120"/>
      <c r="U47" s="120"/>
      <c r="V47" s="120"/>
      <c r="W47" s="120"/>
      <c r="X47" s="120"/>
      <c r="Y47" s="120"/>
    </row>
    <row r="48" spans="1:29" x14ac:dyDescent="0.3">
      <c r="A48" s="145"/>
      <c r="B48" s="145"/>
      <c r="C48" s="145"/>
      <c r="D48" s="148"/>
      <c r="E48" s="148"/>
      <c r="F48" s="148"/>
      <c r="G48" s="146"/>
      <c r="H48" s="147"/>
      <c r="I48" s="209"/>
      <c r="J48" s="208"/>
      <c r="K48" s="208"/>
      <c r="L48" s="119"/>
      <c r="M48" s="119"/>
      <c r="N48" s="119"/>
      <c r="O48" s="120"/>
      <c r="P48" s="120"/>
      <c r="Q48" s="120"/>
      <c r="R48" s="120"/>
      <c r="S48" s="120"/>
      <c r="T48" s="120"/>
      <c r="U48" s="120"/>
      <c r="V48" s="120"/>
      <c r="W48" s="120"/>
      <c r="X48" s="120"/>
      <c r="Y48" s="120"/>
    </row>
    <row r="49" spans="1:25" x14ac:dyDescent="0.3">
      <c r="A49" s="145"/>
      <c r="B49" s="145"/>
      <c r="C49" s="145"/>
      <c r="D49" s="148"/>
      <c r="E49" s="148"/>
      <c r="F49" s="148"/>
      <c r="G49" s="146"/>
      <c r="H49" s="147"/>
      <c r="I49" s="209"/>
      <c r="J49" s="208"/>
      <c r="K49" s="208"/>
      <c r="L49" s="119"/>
      <c r="M49" s="119"/>
      <c r="N49" s="119"/>
      <c r="O49" s="120"/>
      <c r="P49" s="120"/>
      <c r="Q49" s="120"/>
      <c r="R49" s="120"/>
      <c r="S49" s="120"/>
      <c r="T49" s="120"/>
      <c r="U49" s="120"/>
      <c r="V49" s="120"/>
      <c r="W49" s="120"/>
      <c r="X49" s="120"/>
      <c r="Y49" s="120"/>
    </row>
    <row r="50" spans="1:25" x14ac:dyDescent="0.3">
      <c r="A50" s="145"/>
      <c r="B50" s="145"/>
      <c r="C50" s="145"/>
      <c r="D50" s="148"/>
      <c r="E50" s="148"/>
      <c r="F50" s="148"/>
      <c r="G50" s="146"/>
      <c r="H50" s="147"/>
      <c r="I50" s="209"/>
      <c r="J50" s="208"/>
      <c r="K50" s="208"/>
      <c r="L50" s="119"/>
      <c r="M50" s="119"/>
      <c r="N50" s="119"/>
      <c r="O50" s="120"/>
      <c r="P50" s="120"/>
      <c r="Q50" s="120"/>
      <c r="R50" s="120"/>
      <c r="S50" s="120"/>
      <c r="T50" s="120"/>
      <c r="U50" s="120"/>
      <c r="V50" s="120"/>
      <c r="W50" s="120"/>
      <c r="X50" s="120"/>
      <c r="Y50" s="120"/>
    </row>
    <row r="51" spans="1:25" x14ac:dyDescent="0.3">
      <c r="A51" s="145"/>
      <c r="B51" s="145"/>
      <c r="C51" s="145"/>
      <c r="D51" s="148"/>
      <c r="E51" s="148"/>
      <c r="F51" s="148"/>
      <c r="G51" s="146"/>
      <c r="H51" s="147"/>
      <c r="I51" s="209"/>
      <c r="J51" s="208"/>
      <c r="K51" s="208"/>
      <c r="L51" s="120"/>
      <c r="M51" s="120"/>
      <c r="N51" s="120"/>
      <c r="O51" s="120"/>
      <c r="P51" s="120"/>
      <c r="Q51" s="120"/>
      <c r="R51" s="120"/>
      <c r="S51" s="120"/>
      <c r="T51" s="120"/>
      <c r="U51" s="120"/>
      <c r="V51" s="120"/>
      <c r="W51" s="120"/>
      <c r="X51" s="120"/>
      <c r="Y51" s="120"/>
    </row>
    <row r="52" spans="1:25" x14ac:dyDescent="0.3">
      <c r="A52" s="145"/>
      <c r="B52" s="145"/>
      <c r="C52" s="145"/>
      <c r="D52" s="148"/>
      <c r="E52" s="148"/>
      <c r="F52" s="148"/>
      <c r="G52" s="146"/>
      <c r="H52" s="147"/>
      <c r="I52" s="209"/>
      <c r="J52" s="208"/>
      <c r="K52" s="208"/>
      <c r="L52" s="120"/>
      <c r="M52" s="120"/>
      <c r="N52" s="120"/>
      <c r="O52" s="120"/>
      <c r="P52" s="120"/>
      <c r="Q52" s="120"/>
      <c r="R52" s="120"/>
      <c r="S52" s="120"/>
      <c r="T52" s="120"/>
      <c r="U52" s="120"/>
      <c r="V52" s="120"/>
      <c r="W52" s="120"/>
      <c r="X52" s="120"/>
      <c r="Y52" s="120"/>
    </row>
    <row r="53" spans="1:25" x14ac:dyDescent="0.3">
      <c r="A53" s="145"/>
      <c r="B53" s="145"/>
      <c r="C53" s="145"/>
      <c r="D53" s="148"/>
      <c r="E53" s="148"/>
      <c r="F53" s="148"/>
      <c r="G53" s="146"/>
      <c r="H53" s="147"/>
      <c r="I53" s="209"/>
      <c r="J53" s="208"/>
      <c r="K53" s="208"/>
      <c r="L53" s="120"/>
      <c r="M53" s="120"/>
      <c r="N53" s="120"/>
      <c r="O53" s="120"/>
      <c r="P53" s="120"/>
      <c r="Q53" s="120"/>
      <c r="R53" s="120"/>
      <c r="S53" s="120"/>
      <c r="T53" s="120"/>
      <c r="U53" s="120"/>
      <c r="V53" s="120"/>
      <c r="W53" s="120"/>
      <c r="X53" s="120"/>
      <c r="Y53" s="120"/>
    </row>
    <row r="54" spans="1:25" x14ac:dyDescent="0.3">
      <c r="A54" s="145"/>
      <c r="B54" s="145"/>
      <c r="C54" s="145"/>
      <c r="D54" s="145"/>
      <c r="E54" s="145"/>
      <c r="F54" s="145"/>
      <c r="G54" s="146"/>
      <c r="H54" s="147"/>
      <c r="I54" s="209"/>
      <c r="J54" s="208"/>
      <c r="K54" s="208"/>
      <c r="L54" s="120"/>
      <c r="M54" s="120"/>
      <c r="N54" s="120"/>
      <c r="O54" s="120"/>
      <c r="P54" s="120"/>
      <c r="Q54" s="120"/>
      <c r="R54" s="120"/>
      <c r="S54" s="120"/>
      <c r="T54" s="120"/>
      <c r="U54" s="120"/>
      <c r="V54" s="120"/>
      <c r="W54" s="120"/>
      <c r="X54" s="120"/>
      <c r="Y54" s="120"/>
    </row>
    <row r="55" spans="1:25" x14ac:dyDescent="0.3">
      <c r="A55" s="145"/>
      <c r="B55" s="145"/>
      <c r="C55" s="145"/>
      <c r="D55" s="145"/>
      <c r="E55" s="145"/>
      <c r="F55" s="145"/>
      <c r="G55" s="146"/>
      <c r="H55" s="147"/>
      <c r="I55" s="209"/>
      <c r="J55" s="208"/>
      <c r="K55" s="208"/>
      <c r="L55" s="120"/>
      <c r="M55" s="120"/>
      <c r="N55" s="120"/>
      <c r="O55" s="120"/>
      <c r="P55" s="120"/>
      <c r="Q55" s="120"/>
      <c r="R55" s="120"/>
      <c r="S55" s="120"/>
      <c r="T55" s="120"/>
      <c r="U55" s="120"/>
      <c r="V55" s="120"/>
      <c r="W55" s="120"/>
      <c r="X55" s="120"/>
      <c r="Y55" s="120"/>
    </row>
    <row r="56" spans="1:25" x14ac:dyDescent="0.3">
      <c r="A56" s="145"/>
      <c r="B56" s="145"/>
      <c r="C56" s="145"/>
      <c r="D56" s="145"/>
      <c r="E56" s="145"/>
      <c r="F56" s="145"/>
      <c r="G56" s="146"/>
      <c r="H56" s="147"/>
      <c r="I56" s="209"/>
      <c r="J56" s="208"/>
      <c r="K56" s="208"/>
      <c r="L56" s="120"/>
      <c r="M56" s="120"/>
      <c r="N56" s="120"/>
      <c r="O56" s="120"/>
      <c r="P56" s="120"/>
      <c r="Q56" s="120"/>
      <c r="R56" s="120"/>
      <c r="S56" s="120"/>
      <c r="T56" s="120"/>
      <c r="U56" s="120"/>
      <c r="V56" s="120"/>
      <c r="W56" s="120"/>
      <c r="X56" s="120"/>
      <c r="Y56" s="120"/>
    </row>
    <row r="57" spans="1:25" x14ac:dyDescent="0.3">
      <c r="A57" s="145"/>
      <c r="B57" s="145"/>
      <c r="C57" s="145"/>
      <c r="D57" s="145"/>
      <c r="E57" s="145"/>
      <c r="F57" s="145"/>
      <c r="G57" s="146"/>
      <c r="H57" s="147"/>
      <c r="I57" s="209"/>
      <c r="J57" s="208"/>
      <c r="K57" s="208"/>
      <c r="L57" s="120"/>
      <c r="M57" s="120"/>
      <c r="N57" s="120"/>
      <c r="O57" s="120"/>
      <c r="P57" s="120"/>
      <c r="Q57" s="120"/>
      <c r="R57" s="120"/>
      <c r="S57" s="120"/>
      <c r="T57" s="120"/>
      <c r="U57" s="120"/>
      <c r="V57" s="120"/>
      <c r="W57" s="120"/>
      <c r="X57" s="120"/>
      <c r="Y57" s="120"/>
    </row>
    <row r="58" spans="1:25" x14ac:dyDescent="0.3">
      <c r="A58" s="145"/>
      <c r="B58" s="145"/>
      <c r="C58" s="145"/>
      <c r="D58" s="145"/>
      <c r="E58" s="145"/>
      <c r="F58" s="145"/>
      <c r="G58" s="146"/>
      <c r="H58" s="147"/>
      <c r="I58" s="209"/>
      <c r="J58" s="208"/>
      <c r="K58" s="208"/>
      <c r="L58" s="120"/>
      <c r="M58" s="120"/>
      <c r="N58" s="120"/>
      <c r="O58" s="120"/>
      <c r="P58" s="120"/>
      <c r="Q58" s="120"/>
      <c r="R58" s="120"/>
      <c r="S58" s="120"/>
      <c r="T58" s="120"/>
      <c r="U58" s="120"/>
      <c r="V58" s="120"/>
      <c r="W58" s="120"/>
      <c r="X58" s="120"/>
      <c r="Y58" s="120"/>
    </row>
    <row r="59" spans="1:25" x14ac:dyDescent="0.3">
      <c r="A59" s="145"/>
      <c r="B59" s="145"/>
      <c r="C59" s="145"/>
      <c r="D59" s="145"/>
      <c r="E59" s="145"/>
      <c r="F59" s="145"/>
      <c r="G59" s="146"/>
      <c r="H59" s="147"/>
      <c r="I59" s="209"/>
      <c r="J59" s="208"/>
      <c r="K59" s="208"/>
      <c r="L59" s="120"/>
      <c r="M59" s="120"/>
      <c r="N59" s="120"/>
      <c r="O59" s="120"/>
      <c r="P59" s="120"/>
      <c r="Q59" s="120"/>
      <c r="R59" s="120"/>
      <c r="S59" s="120"/>
      <c r="T59" s="120"/>
      <c r="U59" s="120"/>
      <c r="V59" s="120"/>
      <c r="W59" s="120"/>
      <c r="X59" s="120"/>
      <c r="Y59" s="120"/>
    </row>
    <row r="60" spans="1:25" x14ac:dyDescent="0.3">
      <c r="A60" s="145"/>
      <c r="B60" s="145"/>
      <c r="C60" s="145"/>
      <c r="D60" s="145"/>
      <c r="E60" s="145"/>
      <c r="F60" s="145"/>
      <c r="G60" s="146"/>
      <c r="H60" s="147"/>
      <c r="I60" s="209"/>
      <c r="J60" s="208"/>
      <c r="K60" s="208"/>
      <c r="L60" s="120"/>
      <c r="M60" s="120"/>
      <c r="N60" s="120"/>
      <c r="O60" s="120"/>
      <c r="P60" s="120"/>
      <c r="Q60" s="120"/>
      <c r="R60" s="120"/>
      <c r="S60" s="120"/>
      <c r="T60" s="120"/>
      <c r="U60" s="120"/>
      <c r="V60" s="120"/>
      <c r="W60" s="120"/>
      <c r="X60" s="120"/>
      <c r="Y60" s="120"/>
    </row>
    <row r="61" spans="1:25" x14ac:dyDescent="0.3">
      <c r="A61" s="145"/>
      <c r="B61" s="145"/>
      <c r="C61" s="145"/>
      <c r="D61" s="145"/>
      <c r="E61" s="145"/>
      <c r="F61" s="145"/>
      <c r="G61" s="146"/>
      <c r="H61" s="147"/>
      <c r="I61" s="209"/>
      <c r="J61" s="208"/>
      <c r="K61" s="208"/>
      <c r="L61" s="120"/>
      <c r="M61" s="120"/>
      <c r="N61" s="120"/>
      <c r="O61" s="120"/>
      <c r="P61" s="120"/>
      <c r="Q61" s="120"/>
      <c r="R61" s="120"/>
      <c r="S61" s="120"/>
      <c r="T61" s="120"/>
      <c r="U61" s="120"/>
      <c r="V61" s="120"/>
      <c r="W61" s="120"/>
      <c r="X61" s="120"/>
      <c r="Y61" s="120"/>
    </row>
    <row r="62" spans="1:25" x14ac:dyDescent="0.3">
      <c r="A62" s="145"/>
      <c r="B62" s="145"/>
      <c r="C62" s="145"/>
      <c r="D62" s="145"/>
      <c r="E62" s="145"/>
      <c r="F62" s="145"/>
      <c r="G62" s="146"/>
      <c r="H62" s="147"/>
      <c r="I62" s="209"/>
      <c r="J62" s="208"/>
      <c r="K62" s="208"/>
      <c r="L62" s="120"/>
      <c r="M62" s="120"/>
      <c r="N62" s="120"/>
      <c r="O62" s="120"/>
      <c r="P62" s="120"/>
      <c r="Q62" s="120"/>
      <c r="R62" s="120"/>
      <c r="S62" s="120"/>
      <c r="T62" s="120"/>
      <c r="U62" s="120"/>
      <c r="V62" s="120"/>
      <c r="W62" s="120"/>
      <c r="X62" s="120"/>
      <c r="Y62" s="120"/>
    </row>
    <row r="63" spans="1:25" x14ac:dyDescent="0.3">
      <c r="A63" s="145"/>
      <c r="B63" s="145"/>
      <c r="C63" s="145"/>
      <c r="D63" s="145"/>
      <c r="E63" s="145"/>
      <c r="F63" s="145"/>
      <c r="G63" s="146"/>
      <c r="H63" s="147"/>
      <c r="I63" s="209"/>
      <c r="J63" s="208"/>
      <c r="K63" s="208"/>
      <c r="L63" s="120"/>
      <c r="M63" s="120"/>
      <c r="N63" s="120"/>
      <c r="O63" s="120"/>
      <c r="P63" s="120"/>
      <c r="Q63" s="120"/>
      <c r="R63" s="120"/>
      <c r="S63" s="120"/>
      <c r="T63" s="120"/>
      <c r="U63" s="120"/>
      <c r="V63" s="120"/>
      <c r="W63" s="120"/>
      <c r="X63" s="120"/>
      <c r="Y63" s="120"/>
    </row>
    <row r="64" spans="1:25" x14ac:dyDescent="0.3">
      <c r="A64" s="145"/>
      <c r="B64" s="145"/>
      <c r="C64" s="145"/>
      <c r="D64" s="145"/>
      <c r="E64" s="145"/>
      <c r="F64" s="145"/>
      <c r="G64" s="146"/>
      <c r="H64" s="147"/>
      <c r="I64" s="209"/>
      <c r="J64" s="208"/>
      <c r="K64" s="208"/>
      <c r="L64" s="120"/>
      <c r="M64" s="120"/>
      <c r="N64" s="120"/>
      <c r="O64" s="120"/>
      <c r="P64" s="120"/>
      <c r="Q64" s="120"/>
      <c r="R64" s="120"/>
      <c r="S64" s="120"/>
      <c r="T64" s="120"/>
      <c r="U64" s="120"/>
      <c r="V64" s="120"/>
      <c r="W64" s="120"/>
      <c r="X64" s="120"/>
      <c r="Y64" s="120"/>
    </row>
    <row r="65" spans="1:25" x14ac:dyDescent="0.3">
      <c r="A65" s="145"/>
      <c r="B65" s="145"/>
      <c r="C65" s="145"/>
      <c r="D65" s="145"/>
      <c r="E65" s="145"/>
      <c r="F65" s="145"/>
      <c r="G65" s="146"/>
      <c r="H65" s="147"/>
      <c r="I65" s="120"/>
      <c r="J65" s="120"/>
      <c r="K65" s="120"/>
      <c r="L65" s="120"/>
      <c r="M65" s="120"/>
      <c r="N65" s="120"/>
      <c r="O65" s="120"/>
      <c r="P65" s="120"/>
      <c r="Q65" s="120"/>
      <c r="R65" s="120"/>
      <c r="S65" s="120"/>
      <c r="T65" s="120"/>
      <c r="U65" s="120"/>
      <c r="V65" s="120"/>
      <c r="W65" s="120"/>
      <c r="X65" s="120"/>
      <c r="Y65" s="120"/>
    </row>
    <row r="66" spans="1:25" x14ac:dyDescent="0.3">
      <c r="A66" s="145"/>
      <c r="B66" s="145"/>
      <c r="C66" s="145"/>
      <c r="D66" s="145"/>
      <c r="E66" s="145"/>
      <c r="F66" s="145"/>
      <c r="G66" s="146"/>
      <c r="H66" s="147"/>
      <c r="I66" s="120"/>
      <c r="J66" s="120"/>
      <c r="K66" s="120"/>
      <c r="L66" s="120"/>
      <c r="M66" s="120"/>
      <c r="N66" s="120"/>
      <c r="O66" s="120"/>
      <c r="P66" s="120"/>
      <c r="Q66" s="120"/>
      <c r="R66" s="120"/>
      <c r="S66" s="120"/>
      <c r="T66" s="120"/>
      <c r="U66" s="120"/>
      <c r="V66" s="120"/>
      <c r="W66" s="120"/>
      <c r="X66" s="120"/>
      <c r="Y66" s="120"/>
    </row>
    <row r="67" spans="1:25" x14ac:dyDescent="0.3">
      <c r="A67" s="145"/>
      <c r="B67" s="145"/>
      <c r="C67" s="145"/>
      <c r="D67" s="145"/>
      <c r="E67" s="145"/>
      <c r="F67" s="145"/>
      <c r="G67" s="146"/>
      <c r="H67" s="147"/>
      <c r="I67" s="120"/>
      <c r="J67" s="120"/>
      <c r="K67" s="120"/>
      <c r="L67" s="120"/>
      <c r="M67" s="120"/>
      <c r="N67" s="120"/>
      <c r="O67" s="120"/>
      <c r="P67" s="120"/>
      <c r="Q67" s="120"/>
      <c r="R67" s="120"/>
      <c r="S67" s="120"/>
      <c r="T67" s="120"/>
      <c r="U67" s="120"/>
      <c r="V67" s="120"/>
      <c r="W67" s="120"/>
      <c r="X67" s="120"/>
      <c r="Y67" s="120"/>
    </row>
    <row r="68" spans="1:25" x14ac:dyDescent="0.3">
      <c r="A68" s="145"/>
      <c r="B68" s="145"/>
      <c r="C68" s="145"/>
      <c r="D68" s="145"/>
      <c r="E68" s="145"/>
      <c r="F68" s="145"/>
      <c r="G68" s="146"/>
      <c r="H68" s="147"/>
      <c r="I68" s="120"/>
      <c r="J68" s="120"/>
      <c r="K68" s="120"/>
      <c r="L68" s="120"/>
      <c r="M68" s="120"/>
      <c r="N68" s="120"/>
      <c r="O68" s="120"/>
      <c r="P68" s="120"/>
      <c r="Q68" s="120"/>
      <c r="R68" s="120"/>
      <c r="S68" s="120"/>
      <c r="T68" s="120"/>
      <c r="U68" s="120"/>
      <c r="V68" s="120"/>
      <c r="W68" s="120"/>
      <c r="X68" s="120"/>
      <c r="Y68" s="120"/>
    </row>
    <row r="69" spans="1:25" x14ac:dyDescent="0.3">
      <c r="A69" s="145"/>
      <c r="B69" s="145"/>
      <c r="C69" s="145"/>
      <c r="D69" s="145"/>
      <c r="E69" s="145"/>
      <c r="F69" s="145"/>
      <c r="G69" s="146"/>
      <c r="H69" s="147"/>
      <c r="I69" s="120"/>
      <c r="J69" s="120"/>
      <c r="K69" s="120"/>
      <c r="L69" s="120"/>
      <c r="M69" s="120"/>
      <c r="N69" s="120"/>
      <c r="O69" s="120"/>
      <c r="P69" s="120"/>
      <c r="Q69" s="120"/>
      <c r="R69" s="120"/>
      <c r="S69" s="120"/>
      <c r="T69" s="120"/>
      <c r="U69" s="120"/>
      <c r="V69" s="120"/>
      <c r="W69" s="120"/>
      <c r="X69" s="120"/>
      <c r="Y69" s="120"/>
    </row>
    <row r="70" spans="1:25" x14ac:dyDescent="0.3">
      <c r="A70" s="145"/>
      <c r="B70" s="145"/>
      <c r="C70" s="145"/>
      <c r="D70" s="145"/>
      <c r="E70" s="145"/>
      <c r="F70" s="145"/>
      <c r="G70" s="146"/>
      <c r="H70" s="147"/>
      <c r="I70" s="120"/>
      <c r="J70" s="120"/>
      <c r="K70" s="120"/>
      <c r="L70" s="120"/>
      <c r="M70" s="120"/>
      <c r="N70" s="120"/>
      <c r="O70" s="120"/>
      <c r="P70" s="120"/>
      <c r="Q70" s="120"/>
      <c r="R70" s="120"/>
      <c r="S70" s="120"/>
      <c r="T70" s="120"/>
      <c r="U70" s="120"/>
      <c r="V70" s="120"/>
      <c r="W70" s="120"/>
      <c r="X70" s="120"/>
      <c r="Y70" s="120"/>
    </row>
    <row r="71" spans="1:25" x14ac:dyDescent="0.3">
      <c r="A71" s="145"/>
      <c r="B71" s="145"/>
      <c r="C71" s="145"/>
      <c r="D71" s="145"/>
      <c r="E71" s="145"/>
      <c r="F71" s="145"/>
      <c r="G71" s="146"/>
      <c r="H71" s="147"/>
      <c r="I71" s="120"/>
      <c r="J71" s="120"/>
      <c r="K71" s="120"/>
      <c r="L71" s="120"/>
      <c r="M71" s="120"/>
      <c r="N71" s="120"/>
      <c r="O71" s="120"/>
      <c r="P71" s="120"/>
      <c r="Q71" s="120"/>
      <c r="R71" s="120"/>
      <c r="S71" s="120"/>
      <c r="T71" s="120"/>
      <c r="U71" s="120"/>
      <c r="V71" s="120"/>
      <c r="W71" s="120"/>
      <c r="X71" s="120"/>
      <c r="Y71" s="120"/>
    </row>
    <row r="72" spans="1:25" x14ac:dyDescent="0.3">
      <c r="A72" s="145"/>
      <c r="B72" s="145"/>
      <c r="C72" s="145"/>
      <c r="D72" s="145"/>
      <c r="E72" s="145"/>
      <c r="F72" s="145"/>
      <c r="G72" s="146"/>
      <c r="H72" s="147"/>
      <c r="I72" s="120"/>
      <c r="J72" s="120"/>
      <c r="K72" s="120"/>
      <c r="L72" s="120"/>
      <c r="M72" s="120"/>
      <c r="N72" s="120"/>
      <c r="O72" s="120"/>
      <c r="P72" s="120"/>
      <c r="Q72" s="120"/>
      <c r="R72" s="120"/>
      <c r="S72" s="120"/>
      <c r="T72" s="120"/>
      <c r="U72" s="120"/>
      <c r="V72" s="120"/>
      <c r="W72" s="120"/>
      <c r="X72" s="120"/>
      <c r="Y72" s="120"/>
    </row>
    <row r="73" spans="1:25" x14ac:dyDescent="0.3">
      <c r="A73" s="145"/>
      <c r="B73" s="145"/>
      <c r="C73" s="145"/>
      <c r="D73" s="145"/>
      <c r="E73" s="145"/>
      <c r="F73" s="145"/>
      <c r="G73" s="146"/>
      <c r="H73" s="147"/>
      <c r="I73" s="120"/>
      <c r="J73" s="120"/>
      <c r="K73" s="120"/>
      <c r="L73" s="120"/>
      <c r="M73" s="120"/>
      <c r="N73" s="120"/>
      <c r="O73" s="120"/>
      <c r="P73" s="120"/>
      <c r="Q73" s="120"/>
      <c r="R73" s="120"/>
      <c r="S73" s="120"/>
      <c r="T73" s="120"/>
      <c r="U73" s="120"/>
      <c r="V73" s="120"/>
      <c r="W73" s="120"/>
      <c r="X73" s="120"/>
      <c r="Y73" s="120"/>
    </row>
    <row r="74" spans="1:25" x14ac:dyDescent="0.3">
      <c r="A74" s="145"/>
      <c r="B74" s="145"/>
      <c r="C74" s="145"/>
      <c r="D74" s="145"/>
      <c r="E74" s="145"/>
      <c r="F74" s="145"/>
      <c r="G74" s="146"/>
      <c r="H74" s="147"/>
      <c r="I74" s="120"/>
      <c r="J74" s="120"/>
      <c r="K74" s="120"/>
      <c r="L74" s="120"/>
      <c r="M74" s="120"/>
      <c r="N74" s="120"/>
      <c r="O74" s="120"/>
      <c r="P74" s="120"/>
      <c r="Q74" s="120"/>
      <c r="R74" s="120"/>
      <c r="S74" s="120"/>
      <c r="T74" s="120"/>
      <c r="U74" s="120"/>
      <c r="V74" s="120"/>
      <c r="W74" s="120"/>
      <c r="X74" s="120"/>
      <c r="Y74" s="120"/>
    </row>
    <row r="75" spans="1:25" x14ac:dyDescent="0.3">
      <c r="A75" s="145"/>
      <c r="B75" s="145"/>
      <c r="C75" s="145"/>
      <c r="D75" s="145"/>
      <c r="E75" s="145"/>
      <c r="F75" s="145"/>
      <c r="G75" s="146"/>
      <c r="H75" s="147"/>
      <c r="I75" s="120"/>
      <c r="J75" s="120"/>
      <c r="K75" s="120"/>
      <c r="L75" s="120"/>
      <c r="M75" s="120"/>
      <c r="N75" s="120"/>
      <c r="O75" s="120"/>
      <c r="P75" s="120"/>
      <c r="Q75" s="120"/>
      <c r="R75" s="120"/>
      <c r="S75" s="120"/>
      <c r="T75" s="120"/>
      <c r="U75" s="120"/>
      <c r="V75" s="120"/>
      <c r="W75" s="120"/>
      <c r="X75" s="120"/>
      <c r="Y75" s="120"/>
    </row>
    <row r="76" spans="1:25" x14ac:dyDescent="0.3">
      <c r="A76" s="145"/>
      <c r="B76" s="145"/>
      <c r="C76" s="145"/>
      <c r="D76" s="145"/>
      <c r="E76" s="145"/>
      <c r="F76" s="145"/>
      <c r="G76" s="146"/>
      <c r="H76" s="147"/>
      <c r="I76" s="120"/>
      <c r="J76" s="120"/>
      <c r="K76" s="120"/>
      <c r="L76" s="116"/>
      <c r="M76" s="116"/>
      <c r="N76" s="116"/>
      <c r="O76" s="116"/>
      <c r="P76" s="116"/>
      <c r="Q76" s="116"/>
      <c r="R76" s="116"/>
      <c r="S76" s="116"/>
      <c r="T76" s="116"/>
      <c r="U76" s="116"/>
      <c r="V76" s="116"/>
      <c r="W76" s="116"/>
      <c r="X76" s="116"/>
      <c r="Y76" s="116"/>
    </row>
  </sheetData>
  <sheetProtection algorithmName="SHA-512" hashValue="jHm/irWnFMuaaQunK4fr6z1HpXVl+4NFn4odUGcsBfZsKEjjuy7XrJu4ppHhnY0dlApXcDI08T/IGIImbBBgNQ==" saltValue="KVcXd5sRJ0Kj6eDwF3VthQ==" spinCount="100000" sheet="1" objects="1" scenarios="1"/>
  <mergeCells count="176">
    <mergeCell ref="J22:J23"/>
    <mergeCell ref="A44:C44"/>
    <mergeCell ref="D44:F44"/>
    <mergeCell ref="G44:H44"/>
    <mergeCell ref="A9:K9"/>
    <mergeCell ref="I22:I23"/>
    <mergeCell ref="A24:C24"/>
    <mergeCell ref="D24:E24"/>
    <mergeCell ref="A19:C20"/>
    <mergeCell ref="F25:G25"/>
    <mergeCell ref="D26:E26"/>
    <mergeCell ref="H22:H23"/>
    <mergeCell ref="F24:G24"/>
    <mergeCell ref="A25:C25"/>
    <mergeCell ref="D25:E25"/>
    <mergeCell ref="A1:K2"/>
    <mergeCell ref="A4:B4"/>
    <mergeCell ref="C4:D4"/>
    <mergeCell ref="E4:F4"/>
    <mergeCell ref="A5:B5"/>
    <mergeCell ref="C5:D5"/>
    <mergeCell ref="E5:F5"/>
    <mergeCell ref="A3:K3"/>
    <mergeCell ref="A43:C43"/>
    <mergeCell ref="D43:F43"/>
    <mergeCell ref="G43:H43"/>
    <mergeCell ref="A42:C42"/>
    <mergeCell ref="D42:F42"/>
    <mergeCell ref="G42:H42"/>
    <mergeCell ref="F16:G16"/>
    <mergeCell ref="A22:C23"/>
    <mergeCell ref="A29:E29"/>
    <mergeCell ref="A41:H41"/>
    <mergeCell ref="F29:H29"/>
    <mergeCell ref="A30:D30"/>
    <mergeCell ref="A31:B31"/>
    <mergeCell ref="C31:D31"/>
    <mergeCell ref="A32:B32"/>
    <mergeCell ref="C32:D32"/>
    <mergeCell ref="L1:Y2"/>
    <mergeCell ref="L3:Y14"/>
    <mergeCell ref="L15:Y17"/>
    <mergeCell ref="L18:Y28"/>
    <mergeCell ref="A45:C45"/>
    <mergeCell ref="D45:F45"/>
    <mergeCell ref="G45:H45"/>
    <mergeCell ref="J4:K5"/>
    <mergeCell ref="J6:K8"/>
    <mergeCell ref="A15:K15"/>
    <mergeCell ref="F28:G28"/>
    <mergeCell ref="D22:E23"/>
    <mergeCell ref="F22:G23"/>
    <mergeCell ref="F26:G26"/>
    <mergeCell ref="D27:E27"/>
    <mergeCell ref="F27:G27"/>
    <mergeCell ref="D28:E28"/>
    <mergeCell ref="A26:C26"/>
    <mergeCell ref="A27:C27"/>
    <mergeCell ref="A28:C28"/>
    <mergeCell ref="G4:I4"/>
    <mergeCell ref="G5:I5"/>
    <mergeCell ref="L29:Y36"/>
    <mergeCell ref="I41:K64"/>
    <mergeCell ref="A47:C47"/>
    <mergeCell ref="D47:F47"/>
    <mergeCell ref="G47:H47"/>
    <mergeCell ref="A48:C48"/>
    <mergeCell ref="D48:F48"/>
    <mergeCell ref="G48:H48"/>
    <mergeCell ref="A46:C46"/>
    <mergeCell ref="D46:F46"/>
    <mergeCell ref="G46:H46"/>
    <mergeCell ref="A51:C51"/>
    <mergeCell ref="D51:F51"/>
    <mergeCell ref="G51:H51"/>
    <mergeCell ref="A52:C52"/>
    <mergeCell ref="D52:F52"/>
    <mergeCell ref="G52:H52"/>
    <mergeCell ref="A49:C49"/>
    <mergeCell ref="D49:F49"/>
    <mergeCell ref="G49:H49"/>
    <mergeCell ref="A50:C50"/>
    <mergeCell ref="D50:F50"/>
    <mergeCell ref="G50:H50"/>
    <mergeCell ref="A55:C55"/>
    <mergeCell ref="D55:F55"/>
    <mergeCell ref="G55:H55"/>
    <mergeCell ref="A56:C56"/>
    <mergeCell ref="D56:F56"/>
    <mergeCell ref="G56:H56"/>
    <mergeCell ref="A53:C53"/>
    <mergeCell ref="D53:F53"/>
    <mergeCell ref="G53:H53"/>
    <mergeCell ref="A54:C54"/>
    <mergeCell ref="D54:F54"/>
    <mergeCell ref="G54:H54"/>
    <mergeCell ref="A59:C59"/>
    <mergeCell ref="D59:F59"/>
    <mergeCell ref="G59:H59"/>
    <mergeCell ref="A60:C60"/>
    <mergeCell ref="D60:F60"/>
    <mergeCell ref="G60:H60"/>
    <mergeCell ref="A57:C57"/>
    <mergeCell ref="D57:F57"/>
    <mergeCell ref="G57:H57"/>
    <mergeCell ref="A58:C58"/>
    <mergeCell ref="D58:F58"/>
    <mergeCell ref="G58:H58"/>
    <mergeCell ref="A63:C63"/>
    <mergeCell ref="D63:F63"/>
    <mergeCell ref="G63:H63"/>
    <mergeCell ref="A64:C64"/>
    <mergeCell ref="D64:F64"/>
    <mergeCell ref="G64:H64"/>
    <mergeCell ref="A61:C61"/>
    <mergeCell ref="D61:F61"/>
    <mergeCell ref="G61:H61"/>
    <mergeCell ref="A62:C62"/>
    <mergeCell ref="D62:F62"/>
    <mergeCell ref="G62:H62"/>
    <mergeCell ref="A67:C67"/>
    <mergeCell ref="D67:F67"/>
    <mergeCell ref="G67:H67"/>
    <mergeCell ref="A68:C68"/>
    <mergeCell ref="D68:F68"/>
    <mergeCell ref="G68:H68"/>
    <mergeCell ref="A65:C65"/>
    <mergeCell ref="D65:F65"/>
    <mergeCell ref="G65:H65"/>
    <mergeCell ref="A66:C66"/>
    <mergeCell ref="D66:F66"/>
    <mergeCell ref="G66:H66"/>
    <mergeCell ref="A75:C75"/>
    <mergeCell ref="D75:F75"/>
    <mergeCell ref="G75:H75"/>
    <mergeCell ref="A76:C76"/>
    <mergeCell ref="D76:F76"/>
    <mergeCell ref="G76:H76"/>
    <mergeCell ref="A73:C73"/>
    <mergeCell ref="D73:F73"/>
    <mergeCell ref="G73:H73"/>
    <mergeCell ref="A74:C74"/>
    <mergeCell ref="D74:F74"/>
    <mergeCell ref="G74:H74"/>
    <mergeCell ref="A71:C71"/>
    <mergeCell ref="D71:F71"/>
    <mergeCell ref="G71:H71"/>
    <mergeCell ref="A72:C72"/>
    <mergeCell ref="D72:F72"/>
    <mergeCell ref="G72:H72"/>
    <mergeCell ref="A69:C69"/>
    <mergeCell ref="D69:F69"/>
    <mergeCell ref="G69:H69"/>
    <mergeCell ref="A70:C70"/>
    <mergeCell ref="D70:F70"/>
    <mergeCell ref="G70:H70"/>
    <mergeCell ref="G6:I6"/>
    <mergeCell ref="G7:I7"/>
    <mergeCell ref="G8:I8"/>
    <mergeCell ref="H19:H20"/>
    <mergeCell ref="I19:I20"/>
    <mergeCell ref="A21:C21"/>
    <mergeCell ref="D21:E21"/>
    <mergeCell ref="F21:G21"/>
    <mergeCell ref="F17:G17"/>
    <mergeCell ref="A10:K14"/>
    <mergeCell ref="E6:F6"/>
    <mergeCell ref="E7:F7"/>
    <mergeCell ref="E8:F8"/>
    <mergeCell ref="D19:E20"/>
    <mergeCell ref="F19:G20"/>
    <mergeCell ref="A18:J18"/>
    <mergeCell ref="J19:J20"/>
    <mergeCell ref="C6:D6"/>
    <mergeCell ref="C7:D7"/>
    <mergeCell ref="C8:D8"/>
  </mergeCells>
  <dataValidations count="10">
    <dataValidation type="list" allowBlank="1" showInputMessage="1" showErrorMessage="1" sqref="F17" xr:uid="{534B2413-291C-4975-856D-18E325CA519F}">
      <formula1>"Not Selected, Coastal Plain, Piedmont, Mountain"</formula1>
    </dataValidation>
    <dataValidation type="list" allowBlank="1" showInputMessage="1" showErrorMessage="1" prompt="In FWN, MARYLAND prioritization-not whole Ches. Bay" sqref="B17" xr:uid="{BCBB436A-227A-43F9-80DC-6619555CBA32}">
      <formula1>"1,2,3,4,5,6,7,8,9,10,11,12,13,14,15,16,17,18,19,20"</formula1>
    </dataValidation>
    <dataValidation type="list" allowBlank="1" showInputMessage="1" showErrorMessage="1" sqref="A17" xr:uid="{BCD9C46E-A847-46E0-9BAB-6A35FA80AC6E}">
      <formula1>"Diadromous, Resident, Brook Trout"</formula1>
    </dataValidation>
    <dataValidation allowBlank="1" showInputMessage="1" showErrorMessage="1" prompt="Cannot Exceed 10 miles or 52,800 linear feet" sqref="H26:H28" xr:uid="{7EC32116-D2ED-4378-AB34-46F3E443C96A}"/>
    <dataValidation type="list" allowBlank="1" showInputMessage="1" showErrorMessage="1" sqref="D17" xr:uid="{C7ADF8E8-5469-4507-827D-5A90D6203D42}">
      <formula1>"Select From Dropdown, Full, Partial"</formula1>
    </dataValidation>
    <dataValidation type="list" allowBlank="1" showInputMessage="1" showErrorMessage="1" sqref="A21:C21" xr:uid="{78E5A2D0-53A1-4832-90A4-EB7EE0A6FC96}">
      <formula1>"General Resident, General Diadromous and Resident"</formula1>
    </dataValidation>
    <dataValidation type="list" allowBlank="1" showInputMessage="1" showErrorMessage="1" sqref="G43:H76" xr:uid="{33017393-61C8-4E22-B3AF-9E6D48A50407}">
      <formula1>"NA, General Resident/Eels, Resident Species of Concern, Migratory, Invasive"</formula1>
    </dataValidation>
    <dataValidation allowBlank="1" showInputMessage="1" showErrorMessage="1" prompt="Cannot Exceed 20 miles or 105,600 linear feet" sqref="H24:H25 H21" xr:uid="{F86956EA-1195-4540-BF6E-5121656E8C54}"/>
    <dataValidation allowBlank="1" showErrorMessage="1" sqref="B16" xr:uid="{CC7920E6-F2F4-45FC-AAC3-85A7196AD1AA}"/>
    <dataValidation allowBlank="1" showInputMessage="1" showErrorMessage="1" prompt="Use USGS Stream Stats" sqref="H17" xr:uid="{5040D8E5-CA28-44DC-A26E-69CCAE47BB5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9EB9E9E-6B0C-4C68-91FD-D9AD701D3D72}">
          <x14:formula1>
            <xm:f>'3_Species &amp; Multipliers'!$A$8:$A$37</xm:f>
          </x14:formula1>
          <xm:sqref>A24:C28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09AB6-AC5E-4E1A-9CB7-827EAA39276F}">
  <sheetPr>
    <outlinePr summaryBelow="0" summaryRight="0"/>
  </sheetPr>
  <dimension ref="A1:Q63"/>
  <sheetViews>
    <sheetView zoomScaleNormal="100" workbookViewId="0">
      <selection activeCell="B21" sqref="B21"/>
    </sheetView>
  </sheetViews>
  <sheetFormatPr defaultColWidth="14.5" defaultRowHeight="15.75" customHeight="1" x14ac:dyDescent="0.2"/>
  <cols>
    <col min="1" max="1" width="33.75" style="6" customWidth="1"/>
    <col min="2" max="2" width="36" style="6" customWidth="1"/>
    <col min="3" max="3" width="17.25" style="6" customWidth="1"/>
    <col min="4" max="4" width="22.125" style="6" customWidth="1"/>
    <col min="5" max="5" width="22.125" style="15" customWidth="1"/>
    <col min="6" max="6" width="36" style="6" customWidth="1"/>
    <col min="7" max="7" width="14.25" style="6" customWidth="1"/>
    <col min="8" max="8" width="29" style="9" customWidth="1"/>
    <col min="9" max="9" width="65" style="6" customWidth="1"/>
    <col min="10" max="16384" width="14.5" style="6"/>
  </cols>
  <sheetData>
    <row r="1" spans="1:17" ht="40.15" customHeight="1" x14ac:dyDescent="0.2">
      <c r="A1" s="273" t="s">
        <v>129</v>
      </c>
      <c r="B1" s="273"/>
      <c r="C1" s="273"/>
      <c r="D1" s="273"/>
      <c r="E1" s="273"/>
      <c r="F1" s="273"/>
      <c r="G1" s="60"/>
      <c r="H1" s="60"/>
      <c r="I1" s="60"/>
      <c r="J1" s="15"/>
      <c r="K1" s="15"/>
      <c r="L1" s="15"/>
      <c r="M1" s="15"/>
      <c r="N1" s="15"/>
      <c r="O1" s="15"/>
      <c r="P1" s="15"/>
      <c r="Q1" s="15"/>
    </row>
    <row r="2" spans="1:17" ht="13.15" customHeight="1" x14ac:dyDescent="0.2">
      <c r="A2" s="275" t="s">
        <v>160</v>
      </c>
      <c r="B2" s="276"/>
      <c r="C2" s="276"/>
      <c r="D2" s="276"/>
      <c r="E2" s="276"/>
      <c r="F2" s="276"/>
      <c r="G2" s="61"/>
      <c r="H2" s="15"/>
      <c r="I2" s="15"/>
      <c r="J2" s="15"/>
      <c r="K2" s="15"/>
      <c r="L2" s="15"/>
      <c r="M2" s="15"/>
      <c r="N2" s="15"/>
      <c r="O2" s="15"/>
    </row>
    <row r="3" spans="1:17" s="15" customFormat="1" ht="13.15" customHeight="1" x14ac:dyDescent="0.2">
      <c r="A3" s="277"/>
      <c r="B3" s="276"/>
      <c r="C3" s="276"/>
      <c r="D3" s="276"/>
      <c r="E3" s="276"/>
      <c r="F3" s="276"/>
      <c r="G3" s="61"/>
    </row>
    <row r="4" spans="1:17" ht="13.15" customHeight="1" x14ac:dyDescent="0.2">
      <c r="A4" s="279" t="s">
        <v>162</v>
      </c>
      <c r="B4" s="264"/>
      <c r="C4" s="264"/>
      <c r="D4" s="264"/>
      <c r="E4" s="264"/>
      <c r="F4" s="264"/>
      <c r="G4" s="61"/>
      <c r="H4" s="15"/>
      <c r="I4" s="15"/>
      <c r="J4" s="272"/>
      <c r="K4" s="272"/>
      <c r="L4" s="272"/>
      <c r="M4" s="272"/>
      <c r="N4" s="272"/>
      <c r="O4" s="272"/>
    </row>
    <row r="5" spans="1:17" ht="14.45" customHeight="1" x14ac:dyDescent="0.2">
      <c r="A5" s="264"/>
      <c r="B5" s="264"/>
      <c r="C5" s="264"/>
      <c r="D5" s="264"/>
      <c r="E5" s="264"/>
      <c r="F5" s="264"/>
      <c r="G5" s="61"/>
      <c r="H5" s="15"/>
      <c r="I5" s="15"/>
      <c r="J5" s="261"/>
      <c r="K5" s="261"/>
      <c r="L5" s="261"/>
      <c r="M5" s="261"/>
      <c r="N5" s="261"/>
      <c r="O5" s="261"/>
    </row>
    <row r="6" spans="1:17" ht="12.75" x14ac:dyDescent="0.2">
      <c r="A6" s="264"/>
      <c r="B6" s="264"/>
      <c r="C6" s="264"/>
      <c r="D6" s="264"/>
      <c r="E6" s="264"/>
      <c r="F6" s="264"/>
      <c r="G6" s="62"/>
      <c r="H6" s="62"/>
      <c r="I6" s="62"/>
      <c r="J6" s="264"/>
      <c r="K6" s="15"/>
      <c r="L6" s="261"/>
      <c r="M6" s="261"/>
      <c r="N6" s="261"/>
      <c r="O6" s="261"/>
      <c r="P6" s="261"/>
      <c r="Q6" s="261"/>
    </row>
    <row r="7" spans="1:17" ht="14.25" x14ac:dyDescent="0.2">
      <c r="A7" s="77" t="s">
        <v>12</v>
      </c>
      <c r="B7" s="78" t="s">
        <v>115</v>
      </c>
      <c r="C7" s="79" t="s">
        <v>10</v>
      </c>
      <c r="D7" s="80" t="s">
        <v>13</v>
      </c>
      <c r="E7" s="81" t="s">
        <v>8</v>
      </c>
      <c r="F7" s="82" t="s">
        <v>14</v>
      </c>
      <c r="G7" s="63"/>
      <c r="H7" s="274" t="s">
        <v>116</v>
      </c>
      <c r="I7" s="274"/>
      <c r="J7" s="264"/>
      <c r="K7" s="15"/>
      <c r="L7" s="261"/>
      <c r="M7" s="261"/>
      <c r="N7" s="261"/>
      <c r="O7" s="261"/>
      <c r="P7" s="261"/>
      <c r="Q7" s="261"/>
    </row>
    <row r="8" spans="1:17" ht="15" customHeight="1" x14ac:dyDescent="0.2">
      <c r="A8" s="72" t="s">
        <v>130</v>
      </c>
      <c r="B8" s="21"/>
      <c r="C8" s="22"/>
      <c r="D8" s="21"/>
      <c r="E8" s="57"/>
      <c r="F8" s="57"/>
      <c r="G8" s="63"/>
      <c r="H8" s="266" t="s">
        <v>117</v>
      </c>
      <c r="I8" s="268" t="s">
        <v>159</v>
      </c>
      <c r="J8" s="264"/>
      <c r="K8" s="15"/>
      <c r="L8" s="260"/>
      <c r="M8" s="261"/>
      <c r="N8" s="261"/>
      <c r="O8" s="261"/>
      <c r="P8" s="261"/>
      <c r="Q8" s="261"/>
    </row>
    <row r="9" spans="1:17" ht="12.75" x14ac:dyDescent="0.2">
      <c r="A9" s="73" t="s">
        <v>103</v>
      </c>
      <c r="B9" s="23"/>
      <c r="C9" s="22">
        <v>2E-3</v>
      </c>
      <c r="D9" s="23"/>
      <c r="E9" s="58" t="s">
        <v>158</v>
      </c>
      <c r="F9" s="58"/>
      <c r="G9" s="63"/>
      <c r="H9" s="266"/>
      <c r="I9" s="268"/>
      <c r="J9" s="264"/>
      <c r="K9" s="270"/>
      <c r="L9" s="260"/>
      <c r="M9" s="261"/>
      <c r="N9" s="261"/>
      <c r="O9" s="261"/>
      <c r="P9" s="261"/>
      <c r="Q9" s="261"/>
    </row>
    <row r="10" spans="1:17" s="15" customFormat="1" ht="16.5" x14ac:dyDescent="0.3">
      <c r="A10" s="73" t="s">
        <v>15</v>
      </c>
      <c r="B10" s="23" t="s">
        <v>16</v>
      </c>
      <c r="C10" s="22">
        <v>1E-3</v>
      </c>
      <c r="D10" s="23"/>
      <c r="E10" s="58" t="s">
        <v>59</v>
      </c>
      <c r="F10" s="58"/>
      <c r="G10" s="63"/>
      <c r="H10" s="266" t="s">
        <v>118</v>
      </c>
      <c r="I10" s="278" t="s">
        <v>119</v>
      </c>
      <c r="J10" s="51"/>
      <c r="K10" s="270"/>
      <c r="L10" s="260"/>
      <c r="M10" s="261"/>
      <c r="N10" s="261"/>
      <c r="O10" s="261"/>
      <c r="P10" s="261"/>
      <c r="Q10" s="261"/>
    </row>
    <row r="11" spans="1:17" ht="12.75" x14ac:dyDescent="0.2">
      <c r="A11" s="73" t="s">
        <v>17</v>
      </c>
      <c r="B11" s="23"/>
      <c r="C11" s="22">
        <v>3.0000000000000001E-3</v>
      </c>
      <c r="D11" s="23"/>
      <c r="E11" s="58" t="s">
        <v>158</v>
      </c>
      <c r="F11" s="58"/>
      <c r="G11" s="63"/>
      <c r="H11" s="266"/>
      <c r="I11" s="278"/>
      <c r="J11" s="15"/>
      <c r="K11" s="270"/>
      <c r="L11" s="261"/>
      <c r="M11" s="261"/>
      <c r="N11" s="261"/>
      <c r="O11" s="261"/>
      <c r="P11" s="261"/>
      <c r="Q11" s="261"/>
    </row>
    <row r="12" spans="1:17" ht="12.75" x14ac:dyDescent="0.2">
      <c r="A12" s="73" t="s">
        <v>18</v>
      </c>
      <c r="B12" s="23"/>
      <c r="C12" s="22">
        <v>1E-3</v>
      </c>
      <c r="D12" s="23"/>
      <c r="E12" s="58" t="s">
        <v>59</v>
      </c>
      <c r="F12" s="58"/>
      <c r="G12" s="63"/>
      <c r="H12" s="266" t="s">
        <v>120</v>
      </c>
      <c r="I12" s="267" t="s">
        <v>121</v>
      </c>
      <c r="J12" s="15"/>
      <c r="K12" s="15"/>
      <c r="L12" s="15"/>
      <c r="M12" s="15"/>
      <c r="N12" s="15"/>
      <c r="O12" s="15"/>
      <c r="P12" s="15"/>
      <c r="Q12" s="15"/>
    </row>
    <row r="13" spans="1:17" ht="12.75" x14ac:dyDescent="0.2">
      <c r="A13" s="74" t="s">
        <v>78</v>
      </c>
      <c r="B13" s="53"/>
      <c r="C13" s="54">
        <v>2E-3</v>
      </c>
      <c r="D13" s="53"/>
      <c r="E13" s="58" t="s">
        <v>158</v>
      </c>
      <c r="F13" s="59"/>
      <c r="G13" s="63"/>
      <c r="H13" s="266"/>
      <c r="I13" s="267"/>
      <c r="J13" s="15"/>
      <c r="K13" s="15"/>
      <c r="L13" s="15"/>
      <c r="M13" s="15"/>
      <c r="N13" s="15"/>
      <c r="O13" s="15"/>
      <c r="P13" s="15"/>
      <c r="Q13" s="15"/>
    </row>
    <row r="14" spans="1:17" ht="12.75" x14ac:dyDescent="0.2">
      <c r="A14" s="73" t="s">
        <v>19</v>
      </c>
      <c r="B14" s="23"/>
      <c r="C14" s="22">
        <v>3.0000000000000001E-3</v>
      </c>
      <c r="D14" s="23"/>
      <c r="E14" s="58" t="s">
        <v>59</v>
      </c>
      <c r="F14" s="58"/>
      <c r="G14" s="63"/>
      <c r="H14" s="266" t="s">
        <v>122</v>
      </c>
      <c r="I14" s="268" t="s">
        <v>124</v>
      </c>
      <c r="J14" s="15"/>
      <c r="K14" s="271"/>
      <c r="L14" s="260"/>
      <c r="M14" s="260"/>
      <c r="N14" s="260"/>
      <c r="O14" s="260"/>
      <c r="P14" s="260"/>
      <c r="Q14" s="260"/>
    </row>
    <row r="15" spans="1:17" ht="12.75" x14ac:dyDescent="0.2">
      <c r="A15" s="73" t="s">
        <v>20</v>
      </c>
      <c r="B15" s="23"/>
      <c r="C15" s="22">
        <v>1E-3</v>
      </c>
      <c r="D15" s="23"/>
      <c r="E15" s="58" t="s">
        <v>59</v>
      </c>
      <c r="F15" s="58"/>
      <c r="G15" s="63"/>
      <c r="H15" s="266"/>
      <c r="I15" s="268"/>
      <c r="J15" s="15"/>
      <c r="K15" s="260"/>
      <c r="L15" s="260"/>
      <c r="M15" s="260"/>
      <c r="N15" s="260"/>
      <c r="O15" s="260"/>
      <c r="P15" s="260"/>
      <c r="Q15" s="260"/>
    </row>
    <row r="16" spans="1:17" ht="12.75" x14ac:dyDescent="0.2">
      <c r="A16" s="73" t="s">
        <v>21</v>
      </c>
      <c r="B16" s="23" t="s">
        <v>22</v>
      </c>
      <c r="C16" s="22">
        <v>3.0000000000000001E-3</v>
      </c>
      <c r="D16" s="23"/>
      <c r="E16" s="58" t="s">
        <v>59</v>
      </c>
      <c r="F16" s="58"/>
      <c r="G16" s="63"/>
      <c r="H16" s="265" t="s">
        <v>125</v>
      </c>
      <c r="I16" s="269" t="s">
        <v>126</v>
      </c>
      <c r="J16" s="15"/>
      <c r="K16" s="15"/>
      <c r="L16" s="15"/>
      <c r="M16" s="15"/>
      <c r="N16" s="15"/>
      <c r="O16" s="15"/>
      <c r="P16" s="15"/>
      <c r="Q16" s="15"/>
    </row>
    <row r="17" spans="1:17" ht="12.75" x14ac:dyDescent="0.2">
      <c r="A17" s="73" t="s">
        <v>23</v>
      </c>
      <c r="B17" s="23"/>
      <c r="C17" s="22">
        <v>1E-3</v>
      </c>
      <c r="D17" s="23"/>
      <c r="E17" s="58" t="s">
        <v>59</v>
      </c>
      <c r="F17" s="58"/>
      <c r="G17" s="63"/>
      <c r="H17" s="265"/>
      <c r="I17" s="269"/>
      <c r="J17" s="15"/>
      <c r="K17" s="15"/>
      <c r="L17" s="15"/>
      <c r="M17" s="15"/>
      <c r="N17" s="15"/>
      <c r="O17" s="15"/>
      <c r="P17" s="15"/>
      <c r="Q17" s="15"/>
    </row>
    <row r="18" spans="1:17" ht="12.75" x14ac:dyDescent="0.2">
      <c r="A18" s="73" t="s">
        <v>24</v>
      </c>
      <c r="B18" s="23"/>
      <c r="C18" s="22">
        <v>1E-3</v>
      </c>
      <c r="D18" s="23"/>
      <c r="E18" s="58" t="s">
        <v>59</v>
      </c>
      <c r="F18" s="58"/>
      <c r="G18" s="63"/>
      <c r="H18" s="266" t="s">
        <v>123</v>
      </c>
      <c r="I18" s="268" t="s">
        <v>127</v>
      </c>
      <c r="J18" s="15"/>
      <c r="K18" s="15"/>
      <c r="L18" s="15"/>
      <c r="M18" s="15"/>
      <c r="N18" s="15"/>
      <c r="O18" s="15"/>
      <c r="P18" s="15"/>
      <c r="Q18" s="15"/>
    </row>
    <row r="19" spans="1:17" ht="12.75" x14ac:dyDescent="0.2">
      <c r="A19" s="73" t="s">
        <v>25</v>
      </c>
      <c r="B19" s="23"/>
      <c r="C19" s="22">
        <v>2E-3</v>
      </c>
      <c r="D19" s="23"/>
      <c r="E19" s="58" t="s">
        <v>158</v>
      </c>
      <c r="F19" s="58"/>
      <c r="G19" s="63"/>
      <c r="H19" s="266"/>
      <c r="I19" s="268"/>
      <c r="J19" s="15"/>
      <c r="K19" s="15"/>
      <c r="L19" s="15"/>
      <c r="M19" s="15"/>
      <c r="N19" s="15"/>
      <c r="O19" s="15"/>
      <c r="P19" s="15"/>
      <c r="Q19" s="15"/>
    </row>
    <row r="20" spans="1:17" ht="12.75" x14ac:dyDescent="0.2">
      <c r="A20" s="73" t="s">
        <v>26</v>
      </c>
      <c r="B20" s="23"/>
      <c r="C20" s="22">
        <v>1E-3</v>
      </c>
      <c r="D20" s="23"/>
      <c r="E20" s="58" t="s">
        <v>59</v>
      </c>
      <c r="F20" s="58"/>
      <c r="G20" s="63"/>
      <c r="H20" s="262" t="s">
        <v>47</v>
      </c>
      <c r="I20" s="263"/>
      <c r="J20" s="128"/>
      <c r="K20" s="128"/>
      <c r="L20" s="128"/>
      <c r="M20" s="128"/>
      <c r="N20" s="15"/>
      <c r="O20" s="15"/>
      <c r="P20" s="15"/>
      <c r="Q20" s="15"/>
    </row>
    <row r="21" spans="1:17" ht="12.75" x14ac:dyDescent="0.2">
      <c r="A21" s="73" t="s">
        <v>27</v>
      </c>
      <c r="B21" s="23"/>
      <c r="C21" s="22">
        <v>1E-3</v>
      </c>
      <c r="D21" s="23"/>
      <c r="E21" s="58" t="s">
        <v>59</v>
      </c>
      <c r="F21" s="58"/>
      <c r="G21" s="63"/>
      <c r="H21" s="264"/>
      <c r="I21" s="264"/>
      <c r="J21" s="128"/>
      <c r="K21" s="128"/>
      <c r="L21" s="128"/>
      <c r="M21" s="128"/>
      <c r="N21" s="15"/>
      <c r="O21" s="15"/>
      <c r="P21" s="15"/>
      <c r="Q21" s="15"/>
    </row>
    <row r="22" spans="1:17" s="15" customFormat="1" ht="12.75" x14ac:dyDescent="0.2">
      <c r="A22" s="73" t="s">
        <v>28</v>
      </c>
      <c r="B22" s="23" t="s">
        <v>29</v>
      </c>
      <c r="C22" s="22">
        <v>1E-3</v>
      </c>
      <c r="D22" s="23"/>
      <c r="E22" s="58" t="s">
        <v>59</v>
      </c>
      <c r="F22" s="58"/>
      <c r="G22" s="63"/>
      <c r="H22" s="264"/>
      <c r="I22" s="264"/>
    </row>
    <row r="23" spans="1:17" ht="12.75" x14ac:dyDescent="0.2">
      <c r="A23" s="73" t="s">
        <v>30</v>
      </c>
      <c r="B23" s="23" t="s">
        <v>31</v>
      </c>
      <c r="C23" s="22">
        <v>1E-3</v>
      </c>
      <c r="D23" s="23"/>
      <c r="E23" s="58" t="s">
        <v>59</v>
      </c>
      <c r="F23" s="58"/>
      <c r="G23" s="63"/>
      <c r="I23" s="67"/>
      <c r="J23" s="15"/>
      <c r="K23" s="15"/>
      <c r="L23" s="15"/>
      <c r="M23" s="15"/>
      <c r="N23" s="15"/>
      <c r="O23" s="15"/>
      <c r="P23" s="15"/>
      <c r="Q23" s="15"/>
    </row>
    <row r="24" spans="1:17" ht="12.75" x14ac:dyDescent="0.2">
      <c r="A24" s="75" t="s">
        <v>104</v>
      </c>
      <c r="B24" s="23"/>
      <c r="C24" s="22">
        <v>1E-3</v>
      </c>
      <c r="D24" s="23"/>
      <c r="E24" s="58" t="s">
        <v>161</v>
      </c>
      <c r="F24" s="58"/>
      <c r="G24" s="63"/>
      <c r="I24" s="67"/>
      <c r="J24" s="15"/>
      <c r="K24" s="15"/>
      <c r="L24" s="15"/>
      <c r="M24" s="15"/>
      <c r="N24" s="15"/>
      <c r="O24" s="15"/>
      <c r="P24" s="15"/>
      <c r="Q24" s="15"/>
    </row>
    <row r="25" spans="1:17" ht="12.75" x14ac:dyDescent="0.2">
      <c r="A25" s="76" t="s">
        <v>32</v>
      </c>
      <c r="B25" s="21"/>
      <c r="C25" s="22">
        <v>1E-3</v>
      </c>
      <c r="D25" s="23"/>
      <c r="E25" s="58" t="s">
        <v>59</v>
      </c>
      <c r="F25" s="58"/>
      <c r="G25" s="63"/>
      <c r="I25" s="67"/>
      <c r="J25" s="15"/>
      <c r="K25" s="15"/>
      <c r="L25" s="15"/>
      <c r="M25" s="15"/>
      <c r="N25" s="15"/>
      <c r="O25" s="15"/>
      <c r="P25" s="15"/>
      <c r="Q25" s="15"/>
    </row>
    <row r="26" spans="1:17" ht="12.75" x14ac:dyDescent="0.2">
      <c r="A26" s="73" t="s">
        <v>33</v>
      </c>
      <c r="B26" s="23" t="s">
        <v>31</v>
      </c>
      <c r="C26" s="22">
        <v>1E-3</v>
      </c>
      <c r="D26" s="23"/>
      <c r="E26" s="58" t="s">
        <v>59</v>
      </c>
      <c r="F26" s="58"/>
      <c r="G26" s="63"/>
      <c r="I26" s="68"/>
      <c r="J26" s="15"/>
      <c r="K26" s="15"/>
      <c r="L26" s="15"/>
      <c r="M26" s="15"/>
      <c r="N26" s="15"/>
      <c r="O26" s="15"/>
      <c r="P26" s="15"/>
      <c r="Q26" s="15"/>
    </row>
    <row r="27" spans="1:17" ht="12.75" x14ac:dyDescent="0.2">
      <c r="A27" s="73" t="s">
        <v>34</v>
      </c>
      <c r="B27" s="23" t="s">
        <v>35</v>
      </c>
      <c r="C27" s="22">
        <v>1E-3</v>
      </c>
      <c r="D27" s="23"/>
      <c r="E27" s="58" t="s">
        <v>59</v>
      </c>
      <c r="F27" s="58"/>
      <c r="G27" s="63"/>
      <c r="H27" s="64"/>
      <c r="I27" s="62"/>
      <c r="J27" s="15"/>
      <c r="K27" s="15"/>
      <c r="L27" s="15"/>
      <c r="M27" s="15"/>
      <c r="N27" s="15"/>
      <c r="O27" s="15"/>
      <c r="P27" s="15"/>
      <c r="Q27" s="15"/>
    </row>
    <row r="28" spans="1:17" ht="12.75" x14ac:dyDescent="0.2">
      <c r="A28" s="73" t="s">
        <v>36</v>
      </c>
      <c r="B28" s="23" t="s">
        <v>31</v>
      </c>
      <c r="C28" s="22">
        <v>1E-3</v>
      </c>
      <c r="D28" s="23"/>
      <c r="E28" s="58" t="s">
        <v>59</v>
      </c>
      <c r="F28" s="58"/>
      <c r="G28" s="63"/>
      <c r="H28" s="64"/>
      <c r="I28" s="62"/>
      <c r="J28" s="15"/>
      <c r="K28" s="15"/>
      <c r="L28" s="15"/>
      <c r="M28" s="15"/>
      <c r="N28" s="15"/>
      <c r="O28" s="15"/>
      <c r="P28" s="15"/>
      <c r="Q28" s="15"/>
    </row>
    <row r="29" spans="1:17" ht="12.75" x14ac:dyDescent="0.2">
      <c r="A29" s="73" t="s">
        <v>37</v>
      </c>
      <c r="B29" s="23" t="s">
        <v>38</v>
      </c>
      <c r="C29" s="24">
        <v>3.0000000000000001E-3</v>
      </c>
      <c r="D29" s="23"/>
      <c r="E29" s="58" t="s">
        <v>59</v>
      </c>
      <c r="F29" s="58"/>
      <c r="G29" s="63"/>
      <c r="H29" s="65"/>
      <c r="I29" s="62"/>
      <c r="J29" s="15"/>
      <c r="K29" s="15"/>
      <c r="L29" s="15"/>
      <c r="M29" s="15"/>
      <c r="N29" s="15"/>
      <c r="O29" s="15"/>
      <c r="P29" s="15"/>
      <c r="Q29" s="15"/>
    </row>
    <row r="30" spans="1:17" ht="12.75" x14ac:dyDescent="0.2">
      <c r="A30" s="76" t="s">
        <v>39</v>
      </c>
      <c r="B30" s="21"/>
      <c r="C30" s="22">
        <v>1E-3</v>
      </c>
      <c r="D30" s="23"/>
      <c r="E30" s="58" t="s">
        <v>59</v>
      </c>
      <c r="F30" s="58"/>
      <c r="G30" s="63"/>
      <c r="H30" s="64"/>
      <c r="I30" s="62"/>
      <c r="J30" s="15"/>
      <c r="K30" s="15"/>
      <c r="L30" s="15"/>
      <c r="M30" s="15"/>
      <c r="N30" s="15"/>
      <c r="O30" s="15"/>
      <c r="P30" s="15"/>
      <c r="Q30" s="15"/>
    </row>
    <row r="31" spans="1:17" ht="12.75" x14ac:dyDescent="0.2">
      <c r="A31" s="76" t="s">
        <v>40</v>
      </c>
      <c r="B31" s="21"/>
      <c r="C31" s="22">
        <v>1E-3</v>
      </c>
      <c r="D31" s="23"/>
      <c r="E31" s="58" t="s">
        <v>59</v>
      </c>
      <c r="F31" s="58"/>
      <c r="G31" s="63"/>
      <c r="H31" s="64"/>
      <c r="I31" s="62"/>
      <c r="J31" s="15"/>
      <c r="K31" s="15"/>
      <c r="L31" s="15"/>
      <c r="M31" s="15"/>
      <c r="N31" s="15"/>
      <c r="O31" s="15"/>
      <c r="P31" s="15"/>
      <c r="Q31" s="15"/>
    </row>
    <row r="32" spans="1:17" ht="12.75" x14ac:dyDescent="0.2">
      <c r="A32" s="73" t="s">
        <v>41</v>
      </c>
      <c r="B32" s="23" t="s">
        <v>35</v>
      </c>
      <c r="C32" s="22">
        <v>1E-3</v>
      </c>
      <c r="D32" s="23"/>
      <c r="E32" s="58" t="s">
        <v>59</v>
      </c>
      <c r="F32" s="58"/>
      <c r="G32" s="63"/>
      <c r="H32" s="64"/>
      <c r="I32" s="62"/>
      <c r="J32" s="15"/>
      <c r="K32" s="15"/>
      <c r="L32" s="15"/>
      <c r="M32" s="15"/>
      <c r="N32" s="15"/>
      <c r="O32" s="15"/>
      <c r="P32" s="15"/>
      <c r="Q32" s="15"/>
    </row>
    <row r="33" spans="1:17" ht="12.75" x14ac:dyDescent="0.2">
      <c r="A33" s="76" t="s">
        <v>42</v>
      </c>
      <c r="B33" s="21"/>
      <c r="C33" s="22">
        <v>1E-3</v>
      </c>
      <c r="D33" s="23"/>
      <c r="E33" s="58" t="s">
        <v>59</v>
      </c>
      <c r="F33" s="58"/>
      <c r="G33" s="63"/>
      <c r="H33" s="64"/>
      <c r="I33" s="66"/>
      <c r="J33" s="15"/>
      <c r="K33" s="15"/>
      <c r="L33" s="15"/>
      <c r="M33" s="15"/>
      <c r="N33" s="15"/>
      <c r="O33" s="15"/>
      <c r="P33" s="15"/>
      <c r="Q33" s="15"/>
    </row>
    <row r="34" spans="1:17" ht="12.75" x14ac:dyDescent="0.2">
      <c r="A34" s="73" t="s">
        <v>43</v>
      </c>
      <c r="B34" s="23" t="s">
        <v>29</v>
      </c>
      <c r="C34" s="22">
        <v>1E-3</v>
      </c>
      <c r="D34" s="23"/>
      <c r="E34" s="58" t="s">
        <v>59</v>
      </c>
      <c r="F34" s="58"/>
      <c r="G34" s="63"/>
      <c r="H34" s="64"/>
      <c r="I34" s="66"/>
      <c r="J34" s="15"/>
      <c r="K34" s="15"/>
      <c r="L34" s="15"/>
      <c r="M34" s="15"/>
      <c r="N34" s="15"/>
      <c r="O34" s="15"/>
      <c r="P34" s="15"/>
      <c r="Q34" s="15"/>
    </row>
    <row r="35" spans="1:17" ht="12.75" x14ac:dyDescent="0.2">
      <c r="A35" s="76" t="s">
        <v>44</v>
      </c>
      <c r="B35" s="23"/>
      <c r="C35" s="22">
        <v>1E-3</v>
      </c>
      <c r="D35" s="23"/>
      <c r="E35" s="58" t="s">
        <v>59</v>
      </c>
      <c r="F35" s="58"/>
      <c r="G35" s="63"/>
      <c r="H35" s="64"/>
      <c r="I35" s="66"/>
      <c r="J35" s="15"/>
      <c r="K35" s="15"/>
      <c r="L35" s="15"/>
      <c r="M35" s="15"/>
      <c r="N35" s="15"/>
      <c r="O35" s="15"/>
      <c r="P35" s="15"/>
      <c r="Q35" s="15"/>
    </row>
    <row r="36" spans="1:17" ht="12.75" x14ac:dyDescent="0.2">
      <c r="A36" s="83" t="s">
        <v>45</v>
      </c>
      <c r="B36" s="84" t="s">
        <v>46</v>
      </c>
      <c r="C36" s="85">
        <v>3.0000000000000001E-3</v>
      </c>
      <c r="D36" s="84"/>
      <c r="E36" s="86" t="s">
        <v>59</v>
      </c>
      <c r="F36" s="86"/>
      <c r="G36" s="63"/>
      <c r="H36" s="65"/>
      <c r="I36" s="66"/>
      <c r="J36" s="15"/>
      <c r="K36" s="15"/>
      <c r="L36" s="15"/>
      <c r="M36" s="15"/>
      <c r="N36" s="15"/>
      <c r="O36" s="15"/>
      <c r="P36" s="15"/>
      <c r="Q36" s="15"/>
    </row>
    <row r="37" spans="1:17" ht="12.75" x14ac:dyDescent="0.2">
      <c r="A37" s="129" t="s">
        <v>154</v>
      </c>
      <c r="B37" s="130" t="s">
        <v>155</v>
      </c>
      <c r="C37" s="130">
        <v>-3.0000000000000001E-3</v>
      </c>
      <c r="D37" s="129"/>
      <c r="E37" s="129"/>
      <c r="F37" s="129"/>
      <c r="G37" s="63"/>
      <c r="H37" s="63"/>
      <c r="I37" s="63"/>
      <c r="J37" s="15"/>
      <c r="K37" s="15"/>
      <c r="L37" s="15"/>
      <c r="M37" s="15"/>
      <c r="N37" s="15"/>
      <c r="O37" s="15"/>
      <c r="P37" s="15"/>
      <c r="Q37" s="15"/>
    </row>
    <row r="38" spans="1:17" ht="12.75" x14ac:dyDescent="0.2">
      <c r="A38" s="99"/>
      <c r="B38" s="99"/>
      <c r="C38" s="15"/>
      <c r="D38" s="63"/>
      <c r="E38" s="63"/>
      <c r="F38" s="63"/>
      <c r="G38" s="15"/>
      <c r="H38" s="15"/>
      <c r="I38" s="15"/>
      <c r="J38" s="15"/>
      <c r="K38" s="15"/>
      <c r="L38" s="15"/>
      <c r="M38" s="15"/>
      <c r="N38" s="15"/>
    </row>
    <row r="39" spans="1:17" ht="12.75" x14ac:dyDescent="0.2">
      <c r="A39" s="99"/>
      <c r="B39" s="99"/>
      <c r="C39" s="15"/>
      <c r="D39" s="15"/>
      <c r="F39" s="15"/>
      <c r="G39" s="15"/>
      <c r="H39" s="15"/>
      <c r="I39" s="15"/>
      <c r="J39" s="15"/>
      <c r="K39" s="15"/>
      <c r="L39" s="15"/>
      <c r="M39" s="15"/>
      <c r="N39" s="15"/>
    </row>
    <row r="40" spans="1:17" ht="12.75" x14ac:dyDescent="0.2">
      <c r="A40" s="15"/>
      <c r="B40" s="14"/>
      <c r="C40" s="15"/>
      <c r="D40" s="15"/>
      <c r="F40" s="15"/>
      <c r="G40" s="15"/>
      <c r="H40" s="15"/>
      <c r="I40" s="15"/>
      <c r="J40" s="15"/>
      <c r="K40" s="15"/>
      <c r="L40" s="15"/>
      <c r="M40" s="15"/>
      <c r="N40" s="15"/>
      <c r="O40" s="15"/>
      <c r="P40" s="15"/>
      <c r="Q40" s="15"/>
    </row>
    <row r="41" spans="1:17" ht="12.75" x14ac:dyDescent="0.2">
      <c r="A41" s="15"/>
      <c r="B41" s="15"/>
      <c r="C41" s="15"/>
      <c r="D41" s="15"/>
      <c r="F41" s="15"/>
      <c r="G41" s="15"/>
      <c r="H41" s="15"/>
      <c r="I41" s="15"/>
      <c r="J41" s="15"/>
      <c r="K41" s="15"/>
      <c r="L41" s="15"/>
      <c r="M41" s="15"/>
      <c r="N41" s="15"/>
      <c r="O41" s="15"/>
      <c r="P41" s="15"/>
      <c r="Q41" s="15"/>
    </row>
    <row r="42" spans="1:17" ht="12.75" x14ac:dyDescent="0.2">
      <c r="A42" s="15"/>
      <c r="B42" s="15"/>
      <c r="C42" s="15"/>
      <c r="D42" s="15"/>
      <c r="F42" s="15"/>
      <c r="G42" s="15"/>
      <c r="H42" s="15"/>
      <c r="I42" s="15"/>
      <c r="J42" s="15"/>
      <c r="K42" s="15"/>
      <c r="L42" s="15"/>
      <c r="M42" s="15"/>
      <c r="N42" s="15"/>
      <c r="O42" s="15"/>
      <c r="P42" s="15"/>
      <c r="Q42" s="15"/>
    </row>
    <row r="43" spans="1:17" ht="12.75" x14ac:dyDescent="0.2">
      <c r="A43" s="15"/>
      <c r="B43" s="15"/>
      <c r="C43" s="15"/>
      <c r="D43" s="15"/>
      <c r="F43" s="15"/>
      <c r="G43" s="15"/>
      <c r="H43" s="15"/>
      <c r="I43" s="15"/>
      <c r="J43" s="15"/>
      <c r="K43" s="15"/>
      <c r="L43" s="15"/>
      <c r="M43" s="15"/>
      <c r="N43" s="15"/>
      <c r="O43" s="15"/>
      <c r="P43" s="15"/>
      <c r="Q43" s="15"/>
    </row>
    <row r="44" spans="1:17" ht="12.75" x14ac:dyDescent="0.2">
      <c r="A44" s="15"/>
      <c r="B44" s="15"/>
      <c r="C44" s="15"/>
      <c r="D44" s="15"/>
      <c r="F44" s="15"/>
      <c r="G44" s="15"/>
      <c r="H44" s="15"/>
      <c r="I44" s="15"/>
      <c r="J44" s="15"/>
      <c r="K44" s="15"/>
      <c r="L44" s="15"/>
      <c r="M44" s="15"/>
      <c r="N44" s="15"/>
      <c r="O44" s="15"/>
      <c r="P44" s="15"/>
      <c r="Q44" s="15"/>
    </row>
    <row r="45" spans="1:17" ht="12.75" x14ac:dyDescent="0.2">
      <c r="A45" s="15"/>
      <c r="B45" s="15"/>
      <c r="C45" s="15"/>
      <c r="D45" s="15"/>
      <c r="F45" s="15"/>
      <c r="G45" s="15"/>
      <c r="H45" s="15"/>
      <c r="I45" s="15"/>
      <c r="J45" s="15"/>
      <c r="K45" s="15"/>
      <c r="L45" s="15"/>
      <c r="M45" s="15"/>
      <c r="N45" s="15"/>
      <c r="O45" s="15"/>
      <c r="P45" s="15"/>
      <c r="Q45" s="15"/>
    </row>
    <row r="46" spans="1:17" ht="12.75" x14ac:dyDescent="0.2">
      <c r="A46" s="15"/>
      <c r="B46" s="15"/>
      <c r="C46" s="15"/>
      <c r="D46" s="15"/>
      <c r="F46" s="15"/>
      <c r="G46" s="15"/>
      <c r="H46" s="15"/>
      <c r="I46" s="15"/>
      <c r="J46" s="15"/>
      <c r="K46" s="15"/>
      <c r="L46" s="15"/>
      <c r="M46" s="15"/>
      <c r="N46" s="15"/>
      <c r="O46" s="15"/>
      <c r="P46" s="15"/>
      <c r="Q46" s="15"/>
    </row>
    <row r="47" spans="1:17" ht="12.75" x14ac:dyDescent="0.2">
      <c r="A47" s="15"/>
      <c r="B47" s="15"/>
      <c r="C47" s="15"/>
      <c r="D47" s="15"/>
      <c r="F47" s="15"/>
      <c r="G47" s="15"/>
      <c r="H47" s="15"/>
      <c r="I47" s="15"/>
      <c r="J47" s="15"/>
      <c r="K47" s="15"/>
      <c r="L47" s="15"/>
      <c r="M47" s="15"/>
      <c r="N47" s="15"/>
      <c r="O47" s="15"/>
      <c r="P47" s="15"/>
      <c r="Q47" s="15"/>
    </row>
    <row r="48" spans="1:17" ht="12.75" x14ac:dyDescent="0.2">
      <c r="A48" s="15"/>
      <c r="B48" s="15"/>
      <c r="C48" s="15"/>
      <c r="D48" s="15"/>
      <c r="F48" s="15"/>
      <c r="G48" s="15"/>
      <c r="H48" s="15"/>
      <c r="I48" s="15"/>
      <c r="J48" s="15"/>
      <c r="K48" s="15"/>
      <c r="L48" s="15"/>
      <c r="M48" s="15"/>
      <c r="N48" s="15"/>
      <c r="O48" s="15"/>
      <c r="P48" s="15"/>
      <c r="Q48" s="15"/>
    </row>
    <row r="49" spans="1:17" ht="12.75" x14ac:dyDescent="0.2">
      <c r="A49" s="15"/>
      <c r="B49" s="15"/>
      <c r="C49" s="15"/>
      <c r="D49" s="15"/>
      <c r="F49" s="15"/>
      <c r="G49" s="15"/>
      <c r="H49" s="15"/>
      <c r="I49" s="15"/>
      <c r="J49" s="15"/>
      <c r="K49" s="15"/>
      <c r="L49" s="15"/>
      <c r="M49" s="15"/>
      <c r="N49" s="15"/>
      <c r="O49" s="15"/>
      <c r="P49" s="15"/>
      <c r="Q49" s="15"/>
    </row>
    <row r="50" spans="1:17" ht="12.75" x14ac:dyDescent="0.2">
      <c r="A50" s="15"/>
      <c r="B50" s="15"/>
      <c r="C50" s="15"/>
      <c r="D50" s="15"/>
      <c r="F50" s="15"/>
      <c r="G50" s="15"/>
      <c r="H50" s="15"/>
      <c r="I50" s="15"/>
      <c r="J50" s="15"/>
      <c r="K50" s="15"/>
      <c r="L50" s="15"/>
      <c r="M50" s="15"/>
      <c r="N50" s="15"/>
      <c r="O50" s="15"/>
      <c r="P50" s="15"/>
      <c r="Q50" s="15"/>
    </row>
    <row r="51" spans="1:17" ht="12.75" x14ac:dyDescent="0.2">
      <c r="A51" s="15"/>
      <c r="B51" s="15"/>
      <c r="C51" s="15"/>
      <c r="D51" s="15"/>
      <c r="F51" s="15"/>
      <c r="G51" s="15"/>
      <c r="H51" s="15"/>
      <c r="I51" s="15"/>
      <c r="J51" s="15"/>
      <c r="K51" s="15"/>
      <c r="L51" s="15"/>
      <c r="M51" s="15"/>
      <c r="N51" s="15"/>
      <c r="O51" s="15"/>
      <c r="P51" s="15"/>
      <c r="Q51" s="15"/>
    </row>
    <row r="52" spans="1:17" ht="12.75" x14ac:dyDescent="0.2">
      <c r="A52" s="15"/>
      <c r="B52" s="15"/>
      <c r="C52" s="15"/>
      <c r="D52" s="15"/>
      <c r="F52" s="15"/>
      <c r="G52" s="15"/>
      <c r="H52" s="15"/>
      <c r="I52" s="15"/>
      <c r="J52" s="15"/>
      <c r="K52" s="15"/>
      <c r="L52" s="15"/>
      <c r="M52" s="15"/>
      <c r="N52" s="15"/>
      <c r="O52" s="15"/>
      <c r="P52" s="15"/>
      <c r="Q52" s="15"/>
    </row>
    <row r="53" spans="1:17" ht="12.75" x14ac:dyDescent="0.2">
      <c r="A53" s="15"/>
      <c r="B53" s="15"/>
      <c r="C53" s="15"/>
      <c r="D53" s="15"/>
      <c r="F53" s="15"/>
      <c r="G53" s="15"/>
      <c r="H53" s="15"/>
      <c r="I53" s="15"/>
      <c r="J53" s="15"/>
      <c r="K53" s="15"/>
      <c r="L53" s="15"/>
      <c r="M53" s="15"/>
      <c r="N53" s="15"/>
      <c r="O53" s="15"/>
      <c r="P53" s="15"/>
      <c r="Q53" s="15"/>
    </row>
    <row r="54" spans="1:17" ht="12.75" x14ac:dyDescent="0.2">
      <c r="J54" s="15"/>
      <c r="K54" s="15"/>
      <c r="L54" s="15"/>
      <c r="M54" s="15"/>
      <c r="N54" s="15"/>
      <c r="O54" s="15"/>
      <c r="P54" s="15"/>
      <c r="Q54" s="15"/>
    </row>
    <row r="55" spans="1:17" ht="12.75" x14ac:dyDescent="0.2">
      <c r="J55" s="15"/>
      <c r="K55" s="15"/>
      <c r="L55" s="15"/>
      <c r="M55" s="15"/>
      <c r="N55" s="15"/>
      <c r="O55" s="15"/>
      <c r="P55" s="15"/>
      <c r="Q55" s="15"/>
    </row>
    <row r="56" spans="1:17" ht="12.75" x14ac:dyDescent="0.2">
      <c r="J56" s="15"/>
      <c r="K56" s="15"/>
      <c r="L56" s="15"/>
      <c r="M56" s="15"/>
      <c r="N56" s="15"/>
      <c r="O56" s="15"/>
      <c r="P56" s="15"/>
      <c r="Q56" s="15"/>
    </row>
    <row r="57" spans="1:17" ht="12.75" x14ac:dyDescent="0.2">
      <c r="A57" s="15"/>
      <c r="B57" s="15"/>
      <c r="C57" s="15"/>
      <c r="D57" s="15"/>
      <c r="F57" s="15"/>
      <c r="G57" s="15"/>
      <c r="H57" s="15"/>
      <c r="I57" s="15"/>
      <c r="J57" s="15"/>
      <c r="K57" s="15"/>
      <c r="L57" s="15"/>
      <c r="M57" s="15"/>
      <c r="N57" s="15"/>
      <c r="O57" s="15"/>
      <c r="P57" s="15"/>
      <c r="Q57" s="15"/>
    </row>
    <row r="58" spans="1:17" ht="15.75" customHeight="1" x14ac:dyDescent="0.2">
      <c r="A58" s="15"/>
      <c r="B58" s="15"/>
      <c r="C58" s="15"/>
      <c r="D58" s="15"/>
      <c r="F58" s="15"/>
      <c r="G58" s="15"/>
      <c r="H58" s="15"/>
      <c r="I58" s="15"/>
    </row>
    <row r="59" spans="1:17" ht="15.75" customHeight="1" x14ac:dyDescent="0.2">
      <c r="A59" s="15"/>
      <c r="B59" s="15"/>
      <c r="C59" s="15"/>
      <c r="D59" s="15"/>
      <c r="F59" s="15"/>
      <c r="G59" s="15"/>
      <c r="H59" s="15"/>
      <c r="I59" s="15"/>
    </row>
    <row r="61" spans="1:17" ht="15.75" customHeight="1" x14ac:dyDescent="0.2">
      <c r="J61" s="15"/>
      <c r="Q61" s="15"/>
    </row>
    <row r="62" spans="1:17" ht="15.75" customHeight="1" x14ac:dyDescent="0.2">
      <c r="J62" s="15"/>
      <c r="Q62" s="15"/>
    </row>
    <row r="63" spans="1:17" ht="15.75" customHeight="1" x14ac:dyDescent="0.2">
      <c r="J63" s="15"/>
      <c r="K63" s="15"/>
      <c r="L63" s="15"/>
      <c r="M63" s="15"/>
      <c r="N63" s="15"/>
      <c r="O63" s="15"/>
      <c r="P63" s="15"/>
      <c r="Q63" s="15"/>
    </row>
  </sheetData>
  <sheetProtection algorithmName="SHA-512" hashValue="k6exxDg9+N4X9XvANUrhfIC+hEhoM6sLdJG5I3860lGHbw5xg3kzdhqeiOYwjsl0wVI14+YktwpAOQzJaM4owA==" saltValue="jzY2dgLeBvFnAA/RRM45CQ==" spinCount="100000" sheet="1" objects="1" scenarios="1"/>
  <mergeCells count="26">
    <mergeCell ref="A1:F1"/>
    <mergeCell ref="H7:I7"/>
    <mergeCell ref="A2:F3"/>
    <mergeCell ref="H10:H11"/>
    <mergeCell ref="I10:I11"/>
    <mergeCell ref="A4:F6"/>
    <mergeCell ref="J4:O4"/>
    <mergeCell ref="J5:O5"/>
    <mergeCell ref="L6:Q6"/>
    <mergeCell ref="L7:Q7"/>
    <mergeCell ref="L8:Q8"/>
    <mergeCell ref="L9:Q11"/>
    <mergeCell ref="H20:I22"/>
    <mergeCell ref="H16:H17"/>
    <mergeCell ref="H18:H19"/>
    <mergeCell ref="I12:I13"/>
    <mergeCell ref="I14:I15"/>
    <mergeCell ref="I16:I17"/>
    <mergeCell ref="I18:I19"/>
    <mergeCell ref="J6:J9"/>
    <mergeCell ref="K9:K11"/>
    <mergeCell ref="K14:Q15"/>
    <mergeCell ref="H12:H13"/>
    <mergeCell ref="H14:H15"/>
    <mergeCell ref="H8:H9"/>
    <mergeCell ref="I8:I9"/>
  </mergeCell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9DAA-764C-45A2-86D4-9AA435F240FE}">
  <dimension ref="A1:V28"/>
  <sheetViews>
    <sheetView workbookViewId="0">
      <selection activeCell="E17" sqref="E17"/>
    </sheetView>
  </sheetViews>
  <sheetFormatPr defaultColWidth="8.875" defaultRowHeight="16.5" x14ac:dyDescent="0.3"/>
  <cols>
    <col min="1" max="1" width="25.875" style="7" customWidth="1"/>
    <col min="2" max="2" width="20.5" style="7" customWidth="1"/>
    <col min="3" max="3" width="30.5" style="7" customWidth="1"/>
    <col min="4" max="4" width="16.75" style="7" customWidth="1"/>
    <col min="5" max="5" width="21.625" style="7" customWidth="1"/>
    <col min="6" max="6" width="8.875" style="7"/>
    <col min="7" max="7" width="4.5" style="7" customWidth="1"/>
    <col min="8" max="8" width="10.375" style="7" customWidth="1"/>
    <col min="9" max="9" width="10.625" style="7" customWidth="1"/>
    <col min="10" max="10" width="8.875" style="7"/>
    <col min="11" max="11" width="10.5" style="7" customWidth="1"/>
    <col min="12" max="16384" width="8.875" style="7"/>
  </cols>
  <sheetData>
    <row r="1" spans="1:22" x14ac:dyDescent="0.3">
      <c r="A1" s="16" t="s">
        <v>72</v>
      </c>
      <c r="B1" s="16"/>
      <c r="C1" s="11" t="s">
        <v>73</v>
      </c>
      <c r="D1" s="16"/>
      <c r="E1" s="16"/>
      <c r="F1" s="16"/>
      <c r="G1" s="16"/>
      <c r="H1" s="16"/>
      <c r="I1" s="16"/>
      <c r="J1" s="16"/>
      <c r="K1" s="4">
        <f>SUM(K16,B21)</f>
        <v>141.31680000000003</v>
      </c>
      <c r="L1" s="16"/>
      <c r="M1" s="16"/>
      <c r="N1" s="16"/>
      <c r="O1" s="16"/>
      <c r="P1" s="16"/>
      <c r="Q1" s="16"/>
      <c r="R1" s="16"/>
      <c r="S1" s="16"/>
      <c r="T1" s="16"/>
      <c r="U1" s="16"/>
      <c r="V1" s="16"/>
    </row>
    <row r="2" spans="1:22" x14ac:dyDescent="0.3">
      <c r="A2" s="283" t="s">
        <v>74</v>
      </c>
      <c r="B2" s="283"/>
      <c r="C2" s="283"/>
      <c r="D2" s="283"/>
      <c r="E2" s="283"/>
      <c r="F2" s="283"/>
      <c r="G2" s="283"/>
      <c r="H2" s="283"/>
      <c r="I2" s="283"/>
      <c r="J2" s="283"/>
      <c r="K2" s="283"/>
      <c r="L2" s="283"/>
      <c r="M2" s="284" t="s">
        <v>75</v>
      </c>
      <c r="N2" s="280"/>
      <c r="O2" s="280"/>
      <c r="P2" s="280"/>
      <c r="Q2" s="280"/>
      <c r="R2" s="280"/>
      <c r="S2" s="280"/>
      <c r="T2" s="280"/>
      <c r="U2" s="280"/>
      <c r="V2" s="280"/>
    </row>
    <row r="3" spans="1:22" x14ac:dyDescent="0.3">
      <c r="A3" s="283"/>
      <c r="B3" s="283"/>
      <c r="C3" s="283"/>
      <c r="D3" s="283"/>
      <c r="E3" s="283"/>
      <c r="F3" s="283"/>
      <c r="G3" s="283"/>
      <c r="H3" s="283"/>
      <c r="I3" s="283"/>
      <c r="J3" s="283"/>
      <c r="K3" s="283"/>
      <c r="L3" s="283"/>
      <c r="M3" s="280"/>
      <c r="N3" s="280"/>
      <c r="O3" s="280"/>
      <c r="P3" s="280"/>
      <c r="Q3" s="280"/>
      <c r="R3" s="280"/>
      <c r="S3" s="280"/>
      <c r="T3" s="280"/>
      <c r="U3" s="280"/>
      <c r="V3" s="280"/>
    </row>
    <row r="4" spans="1:22" x14ac:dyDescent="0.3">
      <c r="A4" s="8" t="s">
        <v>54</v>
      </c>
      <c r="B4" s="8" t="s">
        <v>55</v>
      </c>
      <c r="C4" s="8" t="s">
        <v>56</v>
      </c>
      <c r="D4" s="8" t="s">
        <v>57</v>
      </c>
      <c r="E4" s="8" t="s">
        <v>58</v>
      </c>
      <c r="F4" s="1"/>
      <c r="G4" s="1"/>
      <c r="H4" s="1"/>
      <c r="I4" s="1"/>
      <c r="J4" s="1"/>
      <c r="K4" s="1"/>
      <c r="L4" s="16"/>
      <c r="M4" s="280"/>
      <c r="N4" s="280"/>
      <c r="O4" s="280"/>
      <c r="P4" s="280"/>
      <c r="Q4" s="280"/>
      <c r="R4" s="280"/>
      <c r="S4" s="280"/>
      <c r="T4" s="280"/>
      <c r="U4" s="280"/>
      <c r="V4" s="280"/>
    </row>
    <row r="5" spans="1:22" x14ac:dyDescent="0.3">
      <c r="A5" s="8" t="s">
        <v>59</v>
      </c>
      <c r="B5" s="8">
        <v>1</v>
      </c>
      <c r="C5" s="8">
        <f>IF(AND(B5&gt;1.1,B5&lt;5.01),1.1-(B5*0.1),IF(B5=1,1,0.3))</f>
        <v>1</v>
      </c>
      <c r="D5" s="8">
        <v>6</v>
      </c>
      <c r="E5" s="8">
        <f>IF(AND(D5&gt;2.99,D5&lt;9.99),D5*0.1,IF(D5&gt;9.99,1,0))</f>
        <v>0.60000000000000009</v>
      </c>
      <c r="F5" s="1"/>
      <c r="G5" s="1"/>
      <c r="H5" s="1"/>
      <c r="I5" s="1"/>
      <c r="J5" s="1"/>
      <c r="K5" s="1"/>
      <c r="L5" s="16"/>
      <c r="M5" s="280"/>
      <c r="N5" s="280"/>
      <c r="O5" s="280"/>
      <c r="P5" s="280"/>
      <c r="Q5" s="280"/>
      <c r="R5" s="280"/>
      <c r="S5" s="280"/>
      <c r="T5" s="280"/>
      <c r="U5" s="280"/>
      <c r="V5" s="280"/>
    </row>
    <row r="6" spans="1:22" x14ac:dyDescent="0.3">
      <c r="A6" s="16"/>
      <c r="B6" s="16"/>
      <c r="C6" s="1"/>
      <c r="D6" s="1"/>
      <c r="E6" s="1"/>
      <c r="F6" s="1"/>
      <c r="G6" s="1"/>
      <c r="H6" s="1"/>
      <c r="I6" s="1"/>
      <c r="J6" s="1"/>
      <c r="K6" s="1"/>
      <c r="L6" s="16"/>
      <c r="M6" s="280"/>
      <c r="N6" s="280"/>
      <c r="O6" s="280"/>
      <c r="P6" s="280"/>
      <c r="Q6" s="280"/>
      <c r="R6" s="280"/>
      <c r="S6" s="280"/>
      <c r="T6" s="280"/>
      <c r="U6" s="280"/>
      <c r="V6" s="280"/>
    </row>
    <row r="7" spans="1:22" ht="14.45" customHeight="1" x14ac:dyDescent="0.3">
      <c r="A7" s="16"/>
      <c r="B7" s="16"/>
      <c r="C7" s="1"/>
      <c r="D7" s="1"/>
      <c r="E7" s="1"/>
      <c r="F7" s="1"/>
      <c r="G7" s="1"/>
      <c r="H7" s="1"/>
      <c r="I7" s="1"/>
      <c r="J7" s="1"/>
      <c r="K7" s="1"/>
      <c r="L7" s="16"/>
      <c r="M7" s="280"/>
      <c r="N7" s="280"/>
      <c r="O7" s="280"/>
      <c r="P7" s="280"/>
      <c r="Q7" s="280"/>
      <c r="R7" s="280"/>
      <c r="S7" s="280"/>
      <c r="T7" s="280"/>
      <c r="U7" s="280"/>
      <c r="V7" s="280"/>
    </row>
    <row r="8" spans="1:22" ht="27" customHeight="1" x14ac:dyDescent="0.3">
      <c r="A8" s="16"/>
      <c r="B8" s="16"/>
      <c r="C8" s="1"/>
      <c r="D8" s="1"/>
      <c r="E8" s="1"/>
      <c r="F8" s="1"/>
      <c r="G8" s="1"/>
      <c r="H8" s="1"/>
      <c r="I8" s="1"/>
      <c r="J8" s="1"/>
      <c r="K8" s="1"/>
      <c r="L8" s="16"/>
      <c r="M8" s="280"/>
      <c r="N8" s="280"/>
      <c r="O8" s="280"/>
      <c r="P8" s="280"/>
      <c r="Q8" s="280"/>
      <c r="R8" s="280"/>
      <c r="S8" s="280"/>
      <c r="T8" s="280"/>
      <c r="U8" s="280"/>
      <c r="V8" s="280"/>
    </row>
    <row r="9" spans="1:22" ht="27" customHeight="1" x14ac:dyDescent="0.3">
      <c r="A9" s="281" t="s">
        <v>61</v>
      </c>
      <c r="B9" s="281"/>
      <c r="C9" s="281"/>
      <c r="D9" s="264" t="s">
        <v>62</v>
      </c>
      <c r="E9" s="264"/>
      <c r="F9" s="264" t="s">
        <v>63</v>
      </c>
      <c r="G9" s="264"/>
      <c r="H9" s="264" t="s">
        <v>64</v>
      </c>
      <c r="I9" s="16"/>
      <c r="J9" s="16"/>
      <c r="K9" s="264" t="s">
        <v>65</v>
      </c>
      <c r="L9" s="16"/>
      <c r="M9" s="280"/>
      <c r="N9" s="280"/>
      <c r="O9" s="280"/>
      <c r="P9" s="280"/>
      <c r="Q9" s="280"/>
      <c r="R9" s="280"/>
      <c r="S9" s="280"/>
      <c r="T9" s="280"/>
      <c r="U9" s="280"/>
      <c r="V9" s="280"/>
    </row>
    <row r="10" spans="1:22" x14ac:dyDescent="0.3">
      <c r="A10" s="281"/>
      <c r="B10" s="281"/>
      <c r="C10" s="281"/>
      <c r="D10" s="264"/>
      <c r="E10" s="264"/>
      <c r="F10" s="264"/>
      <c r="G10" s="264"/>
      <c r="H10" s="264"/>
      <c r="I10" s="16"/>
      <c r="J10" s="16"/>
      <c r="K10" s="264"/>
      <c r="L10" s="16"/>
      <c r="M10" s="1"/>
      <c r="N10" s="1"/>
      <c r="O10" s="1"/>
      <c r="P10" s="1"/>
      <c r="Q10" s="1"/>
      <c r="R10" s="1"/>
      <c r="S10" s="1"/>
      <c r="T10" s="1"/>
      <c r="U10" s="1"/>
      <c r="V10" s="1"/>
    </row>
    <row r="11" spans="1:22" ht="14.45" customHeight="1" x14ac:dyDescent="0.3">
      <c r="A11" s="281" t="s">
        <v>76</v>
      </c>
      <c r="B11" s="281"/>
      <c r="C11" s="281"/>
      <c r="D11" s="281">
        <v>264000</v>
      </c>
      <c r="E11" s="281"/>
      <c r="F11" s="281">
        <v>26400</v>
      </c>
      <c r="G11" s="281"/>
      <c r="H11" s="5">
        <v>0.01</v>
      </c>
      <c r="I11" s="16"/>
      <c r="J11" s="16"/>
      <c r="K11" s="4">
        <f>F11*H11*C5*E5*0.33</f>
        <v>52.272000000000013</v>
      </c>
      <c r="L11" s="16"/>
      <c r="M11" s="264" t="s">
        <v>77</v>
      </c>
      <c r="N11" s="264"/>
      <c r="O11" s="264"/>
      <c r="P11" s="264"/>
      <c r="Q11" s="264"/>
      <c r="R11" s="264"/>
      <c r="S11" s="264"/>
      <c r="T11" s="264"/>
      <c r="U11" s="264"/>
      <c r="V11" s="264"/>
    </row>
    <row r="12" spans="1:22" x14ac:dyDescent="0.3">
      <c r="A12" s="281" t="s">
        <v>78</v>
      </c>
      <c r="B12" s="281"/>
      <c r="C12" s="281"/>
      <c r="D12" s="281">
        <v>264000</v>
      </c>
      <c r="E12" s="281"/>
      <c r="F12" s="281">
        <v>26400</v>
      </c>
      <c r="G12" s="281"/>
      <c r="H12" s="5">
        <v>3.0000000000000001E-3</v>
      </c>
      <c r="I12" s="16"/>
      <c r="J12" s="16"/>
      <c r="K12" s="4">
        <f>(F12*H12*C5*E5*0.33)+10</f>
        <v>25.681600000000003</v>
      </c>
      <c r="L12" s="16"/>
      <c r="M12" s="264"/>
      <c r="N12" s="264"/>
      <c r="O12" s="264"/>
      <c r="P12" s="264"/>
      <c r="Q12" s="264"/>
      <c r="R12" s="264"/>
      <c r="S12" s="264"/>
      <c r="T12" s="264"/>
      <c r="U12" s="264"/>
      <c r="V12" s="264"/>
    </row>
    <row r="13" spans="1:22" ht="14.45" customHeight="1" x14ac:dyDescent="0.3">
      <c r="A13" s="281" t="s">
        <v>34</v>
      </c>
      <c r="B13" s="281" t="s">
        <v>34</v>
      </c>
      <c r="C13" s="281" t="s">
        <v>34</v>
      </c>
      <c r="D13" s="281">
        <v>264000</v>
      </c>
      <c r="E13" s="281"/>
      <c r="F13" s="281">
        <v>26400</v>
      </c>
      <c r="G13" s="281"/>
      <c r="H13" s="5">
        <v>2E-3</v>
      </c>
      <c r="I13" s="16"/>
      <c r="J13" s="16"/>
      <c r="K13" s="4">
        <f>F13*H13*C5*E5*0.33+10</f>
        <v>20.454400000000003</v>
      </c>
      <c r="L13" s="16"/>
      <c r="M13" s="280" t="s">
        <v>79</v>
      </c>
      <c r="N13" s="280"/>
      <c r="O13" s="280"/>
      <c r="P13" s="280"/>
      <c r="Q13" s="280"/>
      <c r="R13" s="280"/>
      <c r="S13" s="280"/>
      <c r="T13" s="280"/>
      <c r="U13" s="280"/>
      <c r="V13" s="280"/>
    </row>
    <row r="14" spans="1:22" x14ac:dyDescent="0.3">
      <c r="A14" s="281" t="s">
        <v>36</v>
      </c>
      <c r="B14" s="281" t="s">
        <v>36</v>
      </c>
      <c r="C14" s="281" t="s">
        <v>36</v>
      </c>
      <c r="D14" s="281">
        <v>264000</v>
      </c>
      <c r="E14" s="281"/>
      <c r="F14" s="281">
        <v>26400</v>
      </c>
      <c r="G14" s="281"/>
      <c r="H14" s="5">
        <v>1E-3</v>
      </c>
      <c r="I14" s="16"/>
      <c r="J14" s="16"/>
      <c r="K14" s="4">
        <f>F14*H14*C5*E5*0.33+10</f>
        <v>15.227200000000002</v>
      </c>
      <c r="L14" s="16"/>
      <c r="M14" s="280"/>
      <c r="N14" s="280"/>
      <c r="O14" s="280"/>
      <c r="P14" s="280"/>
      <c r="Q14" s="280"/>
      <c r="R14" s="280"/>
      <c r="S14" s="280"/>
      <c r="T14" s="280"/>
      <c r="U14" s="280"/>
      <c r="V14" s="280"/>
    </row>
    <row r="15" spans="1:22" x14ac:dyDescent="0.3">
      <c r="A15" s="281" t="s">
        <v>21</v>
      </c>
      <c r="B15" s="281"/>
      <c r="C15" s="281"/>
      <c r="D15" s="281">
        <v>264000</v>
      </c>
      <c r="E15" s="281"/>
      <c r="F15" s="281">
        <v>26400</v>
      </c>
      <c r="G15" s="281"/>
      <c r="H15" s="5">
        <v>3.0000000000000001E-3</v>
      </c>
      <c r="I15" s="16"/>
      <c r="J15" s="16"/>
      <c r="K15" s="4">
        <f>F15*H15*C5*E5*0.33+10</f>
        <v>25.681600000000003</v>
      </c>
      <c r="L15" s="16"/>
      <c r="M15" s="282"/>
      <c r="N15" s="282"/>
      <c r="O15" s="282"/>
      <c r="P15" s="282"/>
      <c r="Q15" s="282"/>
      <c r="R15" s="282"/>
      <c r="S15" s="282"/>
      <c r="T15" s="282"/>
      <c r="U15" s="282"/>
      <c r="V15" s="282"/>
    </row>
    <row r="16" spans="1:22" ht="14.45" customHeight="1" x14ac:dyDescent="0.3">
      <c r="A16" s="13"/>
      <c r="B16" s="52"/>
      <c r="C16" s="52"/>
      <c r="D16" s="16"/>
      <c r="E16" s="16"/>
      <c r="F16" s="16"/>
      <c r="G16" s="16"/>
      <c r="H16" s="16"/>
      <c r="I16" s="16"/>
      <c r="J16" s="3" t="s">
        <v>80</v>
      </c>
      <c r="K16" s="2">
        <f>SUM(K11:K15)</f>
        <v>139.31680000000003</v>
      </c>
      <c r="L16" s="16"/>
      <c r="M16" s="280" t="s">
        <v>81</v>
      </c>
      <c r="N16" s="280"/>
      <c r="O16" s="280"/>
      <c r="P16" s="280"/>
      <c r="Q16" s="280"/>
      <c r="R16" s="280"/>
      <c r="S16" s="280"/>
      <c r="T16" s="280"/>
      <c r="U16" s="280"/>
      <c r="V16" s="280"/>
    </row>
    <row r="17" spans="1:22" x14ac:dyDescent="0.3">
      <c r="A17" s="52"/>
      <c r="B17" s="52"/>
      <c r="C17" s="52"/>
      <c r="D17" s="16"/>
      <c r="E17" s="16"/>
      <c r="F17" s="16"/>
      <c r="G17" s="16"/>
      <c r="H17" s="16"/>
      <c r="I17" s="16"/>
      <c r="J17" s="16"/>
      <c r="K17" s="16"/>
      <c r="L17" s="16"/>
      <c r="M17" s="280"/>
      <c r="N17" s="280"/>
      <c r="O17" s="280"/>
      <c r="P17" s="280"/>
      <c r="Q17" s="280"/>
      <c r="R17" s="280"/>
      <c r="S17" s="280"/>
      <c r="T17" s="280"/>
      <c r="U17" s="280"/>
      <c r="V17" s="280"/>
    </row>
    <row r="18" spans="1:22" x14ac:dyDescent="0.3">
      <c r="A18" s="52"/>
      <c r="B18" s="52"/>
      <c r="C18" s="52"/>
      <c r="D18" s="16"/>
      <c r="E18" s="16"/>
      <c r="F18" s="16"/>
      <c r="G18" s="16"/>
      <c r="H18" s="16"/>
      <c r="I18" s="16"/>
      <c r="J18" s="16"/>
      <c r="K18" s="16"/>
      <c r="L18" s="16"/>
      <c r="M18" s="280"/>
      <c r="N18" s="280"/>
      <c r="O18" s="280"/>
      <c r="P18" s="280"/>
      <c r="Q18" s="280"/>
      <c r="R18" s="280"/>
      <c r="S18" s="280"/>
      <c r="T18" s="280"/>
      <c r="U18" s="280"/>
      <c r="V18" s="280"/>
    </row>
    <row r="19" spans="1:22" x14ac:dyDescent="0.3">
      <c r="A19" s="16" t="s">
        <v>82</v>
      </c>
      <c r="B19" s="16"/>
      <c r="C19" s="16"/>
      <c r="D19" s="16"/>
      <c r="E19" s="16"/>
      <c r="F19" s="16"/>
      <c r="G19" s="16"/>
      <c r="H19" s="16"/>
      <c r="I19" s="16"/>
      <c r="J19" s="16"/>
      <c r="K19" s="16"/>
      <c r="L19" s="16"/>
      <c r="M19" s="280"/>
      <c r="N19" s="280"/>
      <c r="O19" s="280"/>
      <c r="P19" s="280"/>
      <c r="Q19" s="280"/>
      <c r="R19" s="280"/>
      <c r="S19" s="280"/>
      <c r="T19" s="280"/>
      <c r="U19" s="280"/>
      <c r="V19" s="280"/>
    </row>
    <row r="20" spans="1:22" x14ac:dyDescent="0.3">
      <c r="A20" s="16" t="s">
        <v>83</v>
      </c>
      <c r="B20" s="16" t="s">
        <v>65</v>
      </c>
      <c r="C20" s="16"/>
      <c r="D20" s="16" t="s">
        <v>70</v>
      </c>
      <c r="E20" s="16"/>
      <c r="F20" s="16"/>
      <c r="G20" s="16"/>
      <c r="H20" s="16"/>
      <c r="I20" s="16"/>
      <c r="J20" s="16"/>
      <c r="K20" s="16"/>
      <c r="L20" s="16"/>
      <c r="M20" s="280"/>
      <c r="N20" s="280"/>
      <c r="O20" s="280"/>
      <c r="P20" s="280"/>
      <c r="Q20" s="280"/>
      <c r="R20" s="280"/>
      <c r="S20" s="280"/>
      <c r="T20" s="280"/>
      <c r="U20" s="280"/>
      <c r="V20" s="280"/>
    </row>
    <row r="21" spans="1:22" x14ac:dyDescent="0.3">
      <c r="A21" s="16">
        <v>200</v>
      </c>
      <c r="B21" s="4">
        <f>A21/100</f>
        <v>2</v>
      </c>
      <c r="C21" s="16"/>
      <c r="D21" s="16" t="s">
        <v>84</v>
      </c>
      <c r="E21" s="16"/>
      <c r="F21" s="16"/>
      <c r="G21" s="16"/>
      <c r="H21" s="16"/>
      <c r="I21" s="16"/>
      <c r="J21" s="16"/>
      <c r="K21" s="16"/>
      <c r="L21" s="16"/>
      <c r="M21" s="280"/>
      <c r="N21" s="280"/>
      <c r="O21" s="280"/>
      <c r="P21" s="280"/>
      <c r="Q21" s="280"/>
      <c r="R21" s="280"/>
      <c r="S21" s="280"/>
      <c r="T21" s="280"/>
      <c r="U21" s="280"/>
      <c r="V21" s="280"/>
    </row>
    <row r="22" spans="1:22" x14ac:dyDescent="0.3">
      <c r="A22" s="16"/>
      <c r="B22" s="16"/>
      <c r="C22" s="16"/>
      <c r="D22" s="16"/>
      <c r="E22" s="16"/>
      <c r="F22" s="16"/>
      <c r="G22" s="16"/>
      <c r="H22" s="16"/>
      <c r="I22" s="16"/>
      <c r="J22" s="16"/>
      <c r="K22" s="16"/>
      <c r="L22" s="16"/>
      <c r="M22" s="1"/>
      <c r="N22" s="1"/>
      <c r="O22" s="1"/>
      <c r="P22" s="1"/>
      <c r="Q22" s="1"/>
      <c r="R22" s="1"/>
      <c r="S22" s="1"/>
      <c r="T22" s="1"/>
      <c r="U22" s="1"/>
      <c r="V22" s="1"/>
    </row>
    <row r="23" spans="1:22" x14ac:dyDescent="0.3">
      <c r="A23" s="16"/>
      <c r="B23" s="16"/>
      <c r="C23" s="16"/>
      <c r="D23" s="16"/>
      <c r="E23" s="16"/>
      <c r="F23" s="16"/>
      <c r="G23" s="16"/>
      <c r="H23" s="16"/>
      <c r="I23" s="16"/>
      <c r="J23" s="16"/>
      <c r="K23" s="16"/>
      <c r="L23" s="16"/>
      <c r="M23" s="280" t="s">
        <v>85</v>
      </c>
      <c r="N23" s="280"/>
      <c r="O23" s="280"/>
      <c r="P23" s="280"/>
      <c r="Q23" s="280"/>
      <c r="R23" s="280"/>
      <c r="S23" s="280"/>
      <c r="T23" s="280"/>
      <c r="U23" s="280"/>
      <c r="V23" s="280"/>
    </row>
    <row r="24" spans="1:22" ht="14.45" customHeight="1" x14ac:dyDescent="0.3">
      <c r="A24" s="16"/>
      <c r="B24" s="16"/>
      <c r="C24" s="16"/>
      <c r="D24" s="16"/>
      <c r="E24" s="16"/>
      <c r="F24" s="16"/>
      <c r="G24" s="16"/>
      <c r="H24" s="16"/>
      <c r="I24" s="16"/>
      <c r="J24" s="16"/>
      <c r="K24" s="16"/>
      <c r="L24" s="16"/>
      <c r="M24" s="280"/>
      <c r="N24" s="280"/>
      <c r="O24" s="280"/>
      <c r="P24" s="280"/>
      <c r="Q24" s="280"/>
      <c r="R24" s="280"/>
      <c r="S24" s="280"/>
      <c r="T24" s="280"/>
      <c r="U24" s="280"/>
      <c r="V24" s="280"/>
    </row>
    <row r="25" spans="1:22" x14ac:dyDescent="0.3">
      <c r="A25" s="16"/>
      <c r="B25" s="16"/>
      <c r="C25" s="16"/>
      <c r="D25" s="16"/>
      <c r="E25" s="16"/>
      <c r="F25" s="16"/>
      <c r="G25" s="16"/>
      <c r="H25" s="16"/>
      <c r="I25" s="16"/>
      <c r="J25" s="16"/>
      <c r="K25" s="16"/>
      <c r="L25" s="16"/>
      <c r="M25" s="280"/>
      <c r="N25" s="280"/>
      <c r="O25" s="280"/>
      <c r="P25" s="280"/>
      <c r="Q25" s="280"/>
      <c r="R25" s="280"/>
      <c r="S25" s="280"/>
      <c r="T25" s="280"/>
      <c r="U25" s="280"/>
      <c r="V25" s="280"/>
    </row>
    <row r="26" spans="1:22" x14ac:dyDescent="0.3">
      <c r="A26" s="16"/>
      <c r="B26" s="16"/>
      <c r="C26" s="16"/>
      <c r="D26" s="16"/>
      <c r="E26" s="16"/>
      <c r="F26" s="16"/>
      <c r="G26" s="16"/>
      <c r="H26" s="16"/>
      <c r="I26" s="16"/>
      <c r="J26" s="16"/>
      <c r="K26" s="16"/>
      <c r="L26" s="16"/>
      <c r="M26" s="280"/>
      <c r="N26" s="280"/>
      <c r="O26" s="280"/>
      <c r="P26" s="280"/>
      <c r="Q26" s="280"/>
      <c r="R26" s="280"/>
      <c r="S26" s="280"/>
      <c r="T26" s="280"/>
      <c r="U26" s="280"/>
      <c r="V26" s="280"/>
    </row>
    <row r="27" spans="1:22" x14ac:dyDescent="0.3">
      <c r="A27" s="16"/>
      <c r="B27" s="16"/>
      <c r="C27" s="16"/>
      <c r="D27" s="16"/>
      <c r="E27" s="16"/>
      <c r="F27" s="16"/>
      <c r="G27" s="16"/>
      <c r="H27" s="16"/>
      <c r="I27" s="16"/>
      <c r="J27" s="16"/>
      <c r="K27" s="16"/>
      <c r="L27" s="16"/>
      <c r="M27" s="280"/>
      <c r="N27" s="280"/>
      <c r="O27" s="280"/>
      <c r="P27" s="280"/>
      <c r="Q27" s="280"/>
      <c r="R27" s="280"/>
      <c r="S27" s="280"/>
      <c r="T27" s="280"/>
      <c r="U27" s="280"/>
      <c r="V27" s="280"/>
    </row>
    <row r="28" spans="1:22" x14ac:dyDescent="0.3">
      <c r="A28" s="16"/>
      <c r="B28" s="16"/>
      <c r="C28" s="16"/>
      <c r="D28" s="16"/>
      <c r="E28" s="16"/>
      <c r="F28" s="16"/>
      <c r="G28" s="16"/>
      <c r="H28" s="16"/>
      <c r="I28" s="16"/>
      <c r="J28" s="16"/>
      <c r="K28" s="16"/>
      <c r="L28" s="16"/>
      <c r="M28" s="280"/>
      <c r="N28" s="280"/>
      <c r="O28" s="280"/>
      <c r="P28" s="280"/>
      <c r="Q28" s="280"/>
      <c r="R28" s="280"/>
      <c r="S28" s="280"/>
      <c r="T28" s="280"/>
      <c r="U28" s="280"/>
      <c r="V28" s="280"/>
    </row>
  </sheetData>
  <mergeCells count="27">
    <mergeCell ref="A2:L3"/>
    <mergeCell ref="M2:V9"/>
    <mergeCell ref="A9:C10"/>
    <mergeCell ref="D9:E10"/>
    <mergeCell ref="F9:G10"/>
    <mergeCell ref="H9:H10"/>
    <mergeCell ref="K9:K10"/>
    <mergeCell ref="A11:C11"/>
    <mergeCell ref="D11:E11"/>
    <mergeCell ref="F11:G11"/>
    <mergeCell ref="M11:V12"/>
    <mergeCell ref="A12:C12"/>
    <mergeCell ref="D12:E12"/>
    <mergeCell ref="F12:G12"/>
    <mergeCell ref="A13:C13"/>
    <mergeCell ref="D13:E13"/>
    <mergeCell ref="F13:G13"/>
    <mergeCell ref="M13:V14"/>
    <mergeCell ref="A14:C14"/>
    <mergeCell ref="D14:E14"/>
    <mergeCell ref="F14:G14"/>
    <mergeCell ref="M23:V28"/>
    <mergeCell ref="A15:C15"/>
    <mergeCell ref="D15:E15"/>
    <mergeCell ref="F15:G15"/>
    <mergeCell ref="M15:V15"/>
    <mergeCell ref="M16:V21"/>
  </mergeCells>
  <dataValidations count="2">
    <dataValidation type="list" allowBlank="1" showInputMessage="1" showErrorMessage="1" sqref="A5" xr:uid="{5768A020-DC6C-4B6C-ACD4-A1D92BD7AD8E}">
      <formula1>"Resident, Anadramous"</formula1>
    </dataValidation>
    <dataValidation type="list" allowBlank="1" showInputMessage="1" showErrorMessage="1" sqref="B5" xr:uid="{E7D206B2-61D3-47D7-8919-6373F66B9925}">
      <formula1>"1,2,3,4,5,6,7,8,9,10,11,12,13,14,15,16,17,18,19,20"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F028F-FB17-4FC0-9B41-CD768136D3D0}">
  <dimension ref="A1:T30"/>
  <sheetViews>
    <sheetView workbookViewId="0">
      <selection activeCell="A10" sqref="A10:C12"/>
    </sheetView>
  </sheetViews>
  <sheetFormatPr defaultColWidth="8.875" defaultRowHeight="16.5" x14ac:dyDescent="0.3"/>
  <cols>
    <col min="1" max="1" width="25.875" style="12" customWidth="1"/>
    <col min="2" max="2" width="21.5" style="12" customWidth="1"/>
    <col min="3" max="3" width="22.375" style="12" customWidth="1"/>
    <col min="4" max="4" width="18.75" style="12" customWidth="1"/>
    <col min="5" max="5" width="15.75" style="12" customWidth="1"/>
    <col min="6" max="6" width="7.625" style="12" customWidth="1"/>
    <col min="7" max="7" width="4.5" style="12" customWidth="1"/>
    <col min="8" max="8" width="10.375" style="12" customWidth="1"/>
    <col min="9" max="9" width="12.25" style="12" customWidth="1"/>
    <col min="10" max="16384" width="8.875" style="12"/>
  </cols>
  <sheetData>
    <row r="1" spans="1:20" ht="27.6" customHeight="1" thickTop="1" x14ac:dyDescent="0.3">
      <c r="A1" s="311" t="s">
        <v>48</v>
      </c>
      <c r="B1" s="312"/>
      <c r="C1" s="312"/>
      <c r="D1" s="312"/>
      <c r="E1" s="312"/>
      <c r="F1" s="312"/>
      <c r="G1" s="312"/>
      <c r="H1" s="312"/>
      <c r="I1" s="313"/>
      <c r="J1" s="314" t="s">
        <v>49</v>
      </c>
      <c r="K1" s="315"/>
      <c r="L1" s="315"/>
      <c r="M1" s="315"/>
      <c r="N1" s="315"/>
      <c r="O1" s="315"/>
      <c r="P1" s="315"/>
      <c r="Q1" s="315"/>
      <c r="R1" s="315"/>
      <c r="S1" s="316"/>
      <c r="T1" s="316"/>
    </row>
    <row r="2" spans="1:20" ht="27.6" customHeight="1" x14ac:dyDescent="0.45">
      <c r="A2" s="45" t="s">
        <v>50</v>
      </c>
      <c r="B2" s="46"/>
      <c r="C2" s="46"/>
      <c r="D2" s="25"/>
      <c r="E2" s="317" t="s">
        <v>51</v>
      </c>
      <c r="F2" s="318"/>
      <c r="G2" s="318"/>
      <c r="H2" s="318"/>
      <c r="I2" s="318"/>
      <c r="J2" s="315"/>
      <c r="K2" s="315"/>
      <c r="L2" s="315"/>
      <c r="M2" s="315"/>
      <c r="N2" s="315"/>
      <c r="O2" s="315"/>
      <c r="P2" s="315"/>
      <c r="Q2" s="315"/>
      <c r="R2" s="315"/>
      <c r="S2" s="316"/>
      <c r="T2" s="316"/>
    </row>
    <row r="3" spans="1:20" ht="30" customHeight="1" thickBot="1" x14ac:dyDescent="0.45">
      <c r="A3" s="319" t="s">
        <v>52</v>
      </c>
      <c r="B3" s="320"/>
      <c r="C3" s="46"/>
      <c r="D3" s="46"/>
      <c r="E3" s="46"/>
      <c r="F3" s="321">
        <f>SUM(I15,C18)</f>
        <v>634.00000000000011</v>
      </c>
      <c r="G3" s="322"/>
      <c r="H3" s="322"/>
      <c r="I3" s="322"/>
      <c r="J3" s="315"/>
      <c r="K3" s="315"/>
      <c r="L3" s="315"/>
      <c r="M3" s="315"/>
      <c r="N3" s="315"/>
      <c r="O3" s="315"/>
      <c r="P3" s="315"/>
      <c r="Q3" s="315"/>
      <c r="R3" s="315"/>
      <c r="S3" s="316"/>
      <c r="T3" s="316"/>
    </row>
    <row r="4" spans="1:20" ht="33.6" customHeight="1" thickTop="1" x14ac:dyDescent="0.3">
      <c r="A4" s="323" t="s">
        <v>53</v>
      </c>
      <c r="B4" s="324"/>
      <c r="C4" s="324"/>
      <c r="D4" s="324"/>
      <c r="E4" s="324"/>
      <c r="F4" s="324"/>
      <c r="G4" s="324"/>
      <c r="H4" s="324"/>
      <c r="I4" s="325"/>
      <c r="J4" s="315"/>
      <c r="K4" s="315"/>
      <c r="L4" s="315"/>
      <c r="M4" s="315"/>
      <c r="N4" s="315"/>
      <c r="O4" s="315"/>
      <c r="P4" s="315"/>
      <c r="Q4" s="315"/>
      <c r="R4" s="315"/>
      <c r="S4" s="316"/>
      <c r="T4" s="316"/>
    </row>
    <row r="5" spans="1:20" ht="33" customHeight="1" x14ac:dyDescent="0.3">
      <c r="A5" s="26" t="s">
        <v>54</v>
      </c>
      <c r="B5" s="27" t="s">
        <v>55</v>
      </c>
      <c r="C5" s="27" t="s">
        <v>56</v>
      </c>
      <c r="D5" s="27" t="s">
        <v>57</v>
      </c>
      <c r="E5" s="28" t="s">
        <v>58</v>
      </c>
      <c r="F5" s="29"/>
      <c r="G5" s="29"/>
      <c r="H5" s="29"/>
      <c r="I5" s="30"/>
      <c r="J5" s="316"/>
      <c r="K5" s="316"/>
      <c r="L5" s="316"/>
      <c r="M5" s="316"/>
      <c r="N5" s="316"/>
      <c r="O5" s="316"/>
      <c r="P5" s="316"/>
      <c r="Q5" s="316"/>
      <c r="R5" s="316"/>
      <c r="S5" s="316"/>
      <c r="T5" s="316"/>
    </row>
    <row r="6" spans="1:20" ht="31.15" customHeight="1" thickBot="1" x14ac:dyDescent="0.35">
      <c r="A6" s="31" t="s">
        <v>59</v>
      </c>
      <c r="B6" s="32">
        <v>1</v>
      </c>
      <c r="C6" s="33">
        <f>IF(AND(B6&gt;1.1,B6&lt;5.01),1.1-(B6*0.1),IF(B6=1,1,0.3))</f>
        <v>1</v>
      </c>
      <c r="D6" s="32">
        <v>6</v>
      </c>
      <c r="E6" s="33">
        <f>IF(AND(D6&gt;2.99,D6&lt;9.99),D6*0.1,IF(D6&gt;9.99,1,0))</f>
        <v>0.60000000000000009</v>
      </c>
      <c r="F6" s="34"/>
      <c r="G6" s="34"/>
      <c r="H6" s="34"/>
      <c r="I6" s="35"/>
      <c r="J6" s="316"/>
      <c r="K6" s="316"/>
      <c r="L6" s="316"/>
      <c r="M6" s="316"/>
      <c r="N6" s="316"/>
      <c r="O6" s="316"/>
      <c r="P6" s="316"/>
      <c r="Q6" s="316"/>
      <c r="R6" s="316"/>
      <c r="S6" s="316"/>
      <c r="T6" s="316"/>
    </row>
    <row r="7" spans="1:20" ht="27" customHeight="1" thickTop="1" x14ac:dyDescent="0.3">
      <c r="A7" s="300" t="s">
        <v>60</v>
      </c>
      <c r="B7" s="301"/>
      <c r="C7" s="301"/>
      <c r="D7" s="301"/>
      <c r="E7" s="301"/>
      <c r="F7" s="301"/>
      <c r="G7" s="301"/>
      <c r="H7" s="301"/>
      <c r="I7" s="302"/>
      <c r="J7" s="1"/>
      <c r="K7" s="1"/>
      <c r="L7" s="1"/>
      <c r="M7" s="1"/>
      <c r="N7" s="1"/>
      <c r="O7" s="1"/>
      <c r="P7" s="1"/>
      <c r="Q7" s="1"/>
      <c r="R7" s="1"/>
      <c r="S7" s="1"/>
      <c r="T7" s="16"/>
    </row>
    <row r="8" spans="1:20" x14ac:dyDescent="0.3">
      <c r="A8" s="303" t="s">
        <v>61</v>
      </c>
      <c r="B8" s="304"/>
      <c r="C8" s="304"/>
      <c r="D8" s="307" t="s">
        <v>62</v>
      </c>
      <c r="E8" s="307"/>
      <c r="F8" s="307" t="s">
        <v>63</v>
      </c>
      <c r="G8" s="307"/>
      <c r="H8" s="307" t="s">
        <v>64</v>
      </c>
      <c r="I8" s="309" t="s">
        <v>65</v>
      </c>
      <c r="J8" s="50"/>
      <c r="K8" s="50"/>
      <c r="L8" s="50"/>
      <c r="M8" s="50"/>
      <c r="N8" s="50"/>
      <c r="O8" s="50"/>
      <c r="P8" s="50"/>
      <c r="Q8" s="50"/>
      <c r="R8" s="50"/>
      <c r="S8" s="50"/>
      <c r="T8" s="16"/>
    </row>
    <row r="9" spans="1:20" ht="14.45" customHeight="1" x14ac:dyDescent="0.3">
      <c r="A9" s="305"/>
      <c r="B9" s="306"/>
      <c r="C9" s="306"/>
      <c r="D9" s="308"/>
      <c r="E9" s="308"/>
      <c r="F9" s="308"/>
      <c r="G9" s="308"/>
      <c r="H9" s="308"/>
      <c r="I9" s="310"/>
      <c r="J9" s="20"/>
      <c r="K9" s="16"/>
      <c r="L9" s="16"/>
      <c r="M9" s="16"/>
      <c r="N9" s="16"/>
      <c r="O9" s="16"/>
      <c r="P9" s="16"/>
      <c r="Q9" s="16"/>
      <c r="R9" s="16"/>
      <c r="S9" s="16"/>
      <c r="T9" s="16"/>
    </row>
    <row r="10" spans="1:20" ht="27" customHeight="1" x14ac:dyDescent="0.3">
      <c r="A10" s="289" t="s">
        <v>66</v>
      </c>
      <c r="B10" s="290"/>
      <c r="C10" s="291"/>
      <c r="D10" s="292">
        <v>264000</v>
      </c>
      <c r="E10" s="291"/>
      <c r="F10" s="292">
        <v>264000</v>
      </c>
      <c r="G10" s="291"/>
      <c r="H10" s="36">
        <v>0.01</v>
      </c>
      <c r="I10" s="37">
        <f>F10*H10*C6*E6*0.33</f>
        <v>522.72000000000014</v>
      </c>
      <c r="J10" s="20"/>
      <c r="K10" s="16"/>
      <c r="L10" s="16"/>
      <c r="M10" s="16"/>
      <c r="N10" s="16"/>
      <c r="O10" s="16"/>
      <c r="P10" s="16"/>
      <c r="Q10" s="16"/>
      <c r="R10" s="16"/>
      <c r="S10" s="16"/>
      <c r="T10" s="16"/>
    </row>
    <row r="11" spans="1:20" ht="27" customHeight="1" x14ac:dyDescent="0.3">
      <c r="A11" s="289" t="s">
        <v>78</v>
      </c>
      <c r="B11" s="290"/>
      <c r="C11" s="291"/>
      <c r="D11" s="292">
        <v>264000</v>
      </c>
      <c r="E11" s="291"/>
      <c r="F11" s="292">
        <v>20000</v>
      </c>
      <c r="G11" s="291"/>
      <c r="H11" s="36">
        <v>3.0000000000000001E-3</v>
      </c>
      <c r="I11" s="37">
        <f>F11*H11*C6*E6*0.33+10</f>
        <v>21.880000000000003</v>
      </c>
      <c r="J11" s="20"/>
      <c r="K11" s="16"/>
      <c r="L11" s="16"/>
      <c r="M11" s="16"/>
      <c r="N11" s="16"/>
      <c r="O11" s="16"/>
      <c r="P11" s="16"/>
      <c r="Q11" s="16"/>
      <c r="R11" s="16"/>
      <c r="S11" s="16"/>
      <c r="T11" s="16"/>
    </row>
    <row r="12" spans="1:20" x14ac:dyDescent="0.3">
      <c r="A12" s="48" t="s">
        <v>34</v>
      </c>
      <c r="B12" s="49" t="s">
        <v>34</v>
      </c>
      <c r="C12" s="49" t="s">
        <v>34</v>
      </c>
      <c r="D12" s="292">
        <v>264000</v>
      </c>
      <c r="E12" s="291"/>
      <c r="F12" s="292">
        <v>50000</v>
      </c>
      <c r="G12" s="291"/>
      <c r="H12" s="36">
        <v>2E-3</v>
      </c>
      <c r="I12" s="37">
        <f>F12*H12*C6*E6*0.33+10</f>
        <v>29.800000000000004</v>
      </c>
      <c r="J12" s="20"/>
      <c r="K12" s="38"/>
      <c r="L12" s="38"/>
      <c r="M12" s="38"/>
      <c r="N12" s="38"/>
      <c r="O12" s="38"/>
      <c r="P12" s="38"/>
      <c r="Q12" s="38"/>
      <c r="R12" s="38"/>
      <c r="S12" s="38"/>
      <c r="T12" s="38"/>
    </row>
    <row r="13" spans="1:20" ht="14.45" customHeight="1" x14ac:dyDescent="0.3">
      <c r="A13" s="48" t="s">
        <v>36</v>
      </c>
      <c r="B13" s="49" t="s">
        <v>36</v>
      </c>
      <c r="C13" s="49" t="s">
        <v>36</v>
      </c>
      <c r="D13" s="292">
        <v>264000</v>
      </c>
      <c r="E13" s="291"/>
      <c r="F13" s="292">
        <v>50000</v>
      </c>
      <c r="G13" s="291"/>
      <c r="H13" s="36">
        <v>1E-3</v>
      </c>
      <c r="I13" s="37">
        <f>F13*H13*C6*E6*0.33+10</f>
        <v>19.900000000000002</v>
      </c>
      <c r="J13" s="20"/>
      <c r="K13" s="47"/>
      <c r="L13" s="47"/>
      <c r="M13" s="47"/>
      <c r="N13" s="47"/>
      <c r="O13" s="47"/>
      <c r="P13" s="47"/>
      <c r="Q13" s="47"/>
      <c r="R13" s="47"/>
      <c r="S13" s="47"/>
      <c r="T13" s="47"/>
    </row>
    <row r="14" spans="1:20" x14ac:dyDescent="0.3">
      <c r="A14" s="289" t="s">
        <v>21</v>
      </c>
      <c r="B14" s="290"/>
      <c r="C14" s="291"/>
      <c r="D14" s="292">
        <v>264000</v>
      </c>
      <c r="E14" s="291"/>
      <c r="F14" s="292">
        <v>50000</v>
      </c>
      <c r="G14" s="291"/>
      <c r="H14" s="36">
        <v>3.0000000000000001E-3</v>
      </c>
      <c r="I14" s="37">
        <f>F14*H14*C6*E6*0.33+10</f>
        <v>39.700000000000003</v>
      </c>
      <c r="J14" s="20"/>
      <c r="K14" s="47"/>
      <c r="L14" s="47"/>
      <c r="M14" s="47"/>
      <c r="N14" s="47"/>
      <c r="O14" s="47"/>
      <c r="P14" s="47"/>
      <c r="Q14" s="47"/>
      <c r="R14" s="47"/>
      <c r="S14" s="47"/>
      <c r="T14" s="47"/>
    </row>
    <row r="15" spans="1:20" ht="21" customHeight="1" thickBot="1" x14ac:dyDescent="0.35">
      <c r="A15" s="39"/>
      <c r="B15" s="40"/>
      <c r="C15" s="40"/>
      <c r="D15" s="41"/>
      <c r="E15" s="41"/>
      <c r="F15" s="293" t="s">
        <v>51</v>
      </c>
      <c r="G15" s="293"/>
      <c r="H15" s="293"/>
      <c r="I15" s="44">
        <f>SUM(I10:I14)</f>
        <v>634.00000000000011</v>
      </c>
      <c r="J15" s="20"/>
      <c r="K15" s="52"/>
      <c r="L15" s="52"/>
      <c r="M15" s="52"/>
      <c r="N15" s="52"/>
      <c r="O15" s="52"/>
      <c r="P15" s="52"/>
      <c r="Q15" s="52"/>
      <c r="R15" s="52"/>
      <c r="S15" s="52"/>
      <c r="T15" s="52"/>
    </row>
    <row r="16" spans="1:20" ht="22.9" customHeight="1" thickTop="1" x14ac:dyDescent="0.3">
      <c r="A16" s="294" t="s">
        <v>67</v>
      </c>
      <c r="B16" s="295"/>
      <c r="C16" s="295"/>
      <c r="D16" s="296"/>
      <c r="E16" s="42"/>
      <c r="F16" s="42"/>
      <c r="G16" s="42"/>
      <c r="H16" s="42"/>
      <c r="I16" s="42"/>
      <c r="J16" s="20"/>
      <c r="K16" s="52"/>
      <c r="L16" s="52"/>
      <c r="M16" s="52"/>
      <c r="N16" s="52"/>
      <c r="O16" s="52"/>
      <c r="P16" s="52"/>
      <c r="Q16" s="52"/>
      <c r="R16" s="52"/>
      <c r="S16" s="52"/>
      <c r="T16" s="52"/>
    </row>
    <row r="17" spans="1:20" x14ac:dyDescent="0.3">
      <c r="A17" s="297" t="s">
        <v>68</v>
      </c>
      <c r="B17" s="298"/>
      <c r="C17" s="298" t="s">
        <v>69</v>
      </c>
      <c r="D17" s="299"/>
      <c r="E17" s="20"/>
      <c r="F17" s="20"/>
      <c r="G17" s="20"/>
      <c r="H17" s="20"/>
      <c r="I17" s="20"/>
      <c r="J17" s="20"/>
      <c r="K17" s="52"/>
      <c r="L17" s="52"/>
      <c r="M17" s="52"/>
      <c r="N17" s="52"/>
      <c r="O17" s="52"/>
      <c r="P17" s="52"/>
      <c r="Q17" s="52"/>
      <c r="R17" s="52"/>
      <c r="S17" s="52"/>
      <c r="T17" s="52"/>
    </row>
    <row r="18" spans="1:20" ht="21" customHeight="1" thickBot="1" x14ac:dyDescent="0.35">
      <c r="A18" s="285"/>
      <c r="B18" s="286"/>
      <c r="C18" s="287">
        <f>A18/100</f>
        <v>0</v>
      </c>
      <c r="D18" s="288"/>
      <c r="E18" s="20"/>
      <c r="F18" s="20"/>
      <c r="G18" s="20"/>
      <c r="H18" s="20"/>
      <c r="I18" s="20"/>
      <c r="J18" s="20"/>
      <c r="K18" s="52"/>
      <c r="L18" s="52"/>
      <c r="M18" s="52"/>
      <c r="N18" s="52"/>
      <c r="O18" s="52"/>
      <c r="P18" s="52"/>
      <c r="Q18" s="52"/>
      <c r="R18" s="52"/>
      <c r="S18" s="52"/>
      <c r="T18" s="52"/>
    </row>
    <row r="19" spans="1:20" ht="17.25" thickTop="1" x14ac:dyDescent="0.3">
      <c r="A19" s="43" t="s">
        <v>70</v>
      </c>
      <c r="B19" s="20"/>
      <c r="C19" s="20"/>
      <c r="D19" s="20"/>
      <c r="E19" s="20"/>
      <c r="F19" s="20"/>
      <c r="G19" s="20"/>
      <c r="H19" s="20"/>
      <c r="I19" s="20"/>
      <c r="J19" s="20"/>
      <c r="K19" s="52"/>
      <c r="L19" s="52"/>
      <c r="M19" s="52"/>
      <c r="N19" s="52"/>
      <c r="O19" s="52"/>
      <c r="P19" s="52"/>
      <c r="Q19" s="52"/>
      <c r="R19" s="52"/>
      <c r="S19" s="52"/>
      <c r="T19" s="52"/>
    </row>
    <row r="20" spans="1:20" x14ac:dyDescent="0.3">
      <c r="A20" s="43" t="s">
        <v>71</v>
      </c>
      <c r="B20" s="20"/>
      <c r="C20" s="20"/>
      <c r="D20" s="20"/>
      <c r="E20" s="20"/>
      <c r="F20" s="20"/>
      <c r="G20" s="20"/>
      <c r="H20" s="20"/>
      <c r="I20" s="20"/>
      <c r="J20" s="20"/>
      <c r="K20" s="52"/>
      <c r="L20" s="52"/>
      <c r="M20" s="52"/>
      <c r="N20" s="52"/>
      <c r="O20" s="52"/>
      <c r="P20" s="52"/>
      <c r="Q20" s="52"/>
      <c r="R20" s="52"/>
      <c r="S20" s="52"/>
      <c r="T20" s="52"/>
    </row>
    <row r="21" spans="1:20" x14ac:dyDescent="0.3">
      <c r="A21" s="20"/>
      <c r="B21" s="20"/>
      <c r="C21" s="20"/>
      <c r="D21" s="20"/>
      <c r="E21" s="20"/>
      <c r="F21" s="20"/>
      <c r="G21" s="20"/>
      <c r="H21" s="20"/>
      <c r="I21" s="20"/>
      <c r="J21" s="20"/>
      <c r="K21" s="52"/>
      <c r="L21" s="52"/>
      <c r="M21" s="52"/>
      <c r="N21" s="52"/>
      <c r="O21" s="52"/>
      <c r="P21" s="52"/>
      <c r="Q21" s="52"/>
      <c r="R21" s="52"/>
      <c r="S21" s="52"/>
      <c r="T21" s="52"/>
    </row>
    <row r="22" spans="1:20" x14ac:dyDescent="0.3">
      <c r="A22" s="20"/>
      <c r="B22" s="20"/>
      <c r="C22" s="20"/>
      <c r="D22" s="20"/>
      <c r="E22" s="20"/>
      <c r="F22" s="20"/>
      <c r="G22" s="20"/>
      <c r="H22" s="20"/>
      <c r="I22" s="20"/>
      <c r="J22" s="20"/>
      <c r="K22" s="52"/>
      <c r="L22" s="52"/>
      <c r="M22" s="52"/>
      <c r="N22" s="52"/>
      <c r="O22" s="52"/>
      <c r="P22" s="52"/>
      <c r="Q22" s="52"/>
      <c r="R22" s="52"/>
      <c r="S22" s="52"/>
      <c r="T22" s="52"/>
    </row>
    <row r="23" spans="1:20" x14ac:dyDescent="0.3">
      <c r="A23" s="20"/>
      <c r="B23" s="20"/>
      <c r="C23" s="20"/>
      <c r="D23" s="20"/>
      <c r="E23" s="20"/>
      <c r="F23" s="20"/>
      <c r="G23" s="20"/>
      <c r="H23" s="20"/>
      <c r="I23" s="20"/>
      <c r="J23" s="20"/>
      <c r="K23" s="52"/>
      <c r="L23" s="52"/>
      <c r="M23" s="52"/>
      <c r="N23" s="52"/>
      <c r="O23" s="52"/>
      <c r="P23" s="52"/>
      <c r="Q23" s="52"/>
      <c r="R23" s="52"/>
      <c r="S23" s="52"/>
      <c r="T23" s="52"/>
    </row>
    <row r="24" spans="1:20" x14ac:dyDescent="0.3">
      <c r="A24" s="20"/>
      <c r="B24" s="20"/>
      <c r="C24" s="20"/>
      <c r="D24" s="20"/>
      <c r="E24" s="20"/>
      <c r="F24" s="20"/>
      <c r="G24" s="20"/>
      <c r="H24" s="20"/>
      <c r="I24" s="20"/>
      <c r="J24" s="20"/>
      <c r="K24" s="52"/>
      <c r="L24" s="52"/>
      <c r="M24" s="52"/>
      <c r="N24" s="52"/>
      <c r="O24" s="52"/>
      <c r="P24" s="52"/>
      <c r="Q24" s="52"/>
      <c r="R24" s="52"/>
      <c r="S24" s="52"/>
      <c r="T24" s="52"/>
    </row>
    <row r="25" spans="1:20" x14ac:dyDescent="0.3">
      <c r="A25" s="20"/>
      <c r="B25" s="20"/>
      <c r="C25" s="20"/>
      <c r="D25" s="20"/>
      <c r="E25" s="20"/>
      <c r="F25" s="20"/>
      <c r="G25" s="20"/>
      <c r="H25" s="20"/>
      <c r="I25" s="20"/>
      <c r="J25" s="20"/>
      <c r="K25" s="52"/>
      <c r="L25" s="52"/>
      <c r="M25" s="52"/>
      <c r="N25" s="52"/>
      <c r="O25" s="52"/>
      <c r="P25" s="52"/>
      <c r="Q25" s="52"/>
      <c r="R25" s="52"/>
      <c r="S25" s="52"/>
      <c r="T25" s="52"/>
    </row>
    <row r="26" spans="1:20" ht="14.45" customHeight="1" x14ac:dyDescent="0.3">
      <c r="A26" s="20"/>
      <c r="B26" s="20"/>
      <c r="C26" s="20"/>
      <c r="D26" s="20"/>
      <c r="E26" s="20"/>
      <c r="F26" s="20"/>
      <c r="G26" s="20"/>
      <c r="H26" s="20"/>
      <c r="I26" s="20"/>
      <c r="J26" s="20"/>
      <c r="K26" s="52"/>
      <c r="L26" s="52"/>
      <c r="M26" s="52"/>
      <c r="N26" s="52"/>
      <c r="O26" s="52"/>
      <c r="P26" s="52"/>
      <c r="Q26" s="52"/>
      <c r="R26" s="52"/>
      <c r="S26" s="52"/>
      <c r="T26" s="52"/>
    </row>
    <row r="27" spans="1:20" x14ac:dyDescent="0.3">
      <c r="A27" s="20"/>
      <c r="B27" s="20"/>
      <c r="C27" s="20"/>
      <c r="D27" s="20"/>
      <c r="E27" s="20"/>
      <c r="F27" s="20"/>
      <c r="G27" s="20"/>
      <c r="H27" s="20"/>
      <c r="I27" s="20"/>
      <c r="J27" s="20"/>
      <c r="K27" s="52"/>
      <c r="L27" s="52"/>
      <c r="M27" s="52"/>
      <c r="N27" s="52"/>
      <c r="O27" s="52"/>
      <c r="P27" s="52"/>
      <c r="Q27" s="52"/>
      <c r="R27" s="52"/>
      <c r="S27" s="52"/>
      <c r="T27" s="52"/>
    </row>
    <row r="28" spans="1:20" x14ac:dyDescent="0.3">
      <c r="A28" s="20"/>
      <c r="B28" s="20"/>
      <c r="C28" s="20"/>
      <c r="D28" s="20"/>
      <c r="E28" s="20"/>
      <c r="F28" s="20"/>
      <c r="G28" s="20"/>
      <c r="H28" s="20"/>
      <c r="I28" s="20"/>
      <c r="J28" s="20"/>
      <c r="K28" s="52"/>
      <c r="L28" s="52"/>
      <c r="M28" s="52"/>
      <c r="N28" s="52"/>
      <c r="O28" s="52"/>
      <c r="P28" s="52"/>
      <c r="Q28" s="52"/>
      <c r="R28" s="52"/>
      <c r="S28" s="52"/>
      <c r="T28" s="52"/>
    </row>
    <row r="29" spans="1:20" x14ac:dyDescent="0.3">
      <c r="A29" s="20"/>
      <c r="B29" s="20"/>
      <c r="C29" s="20"/>
      <c r="D29" s="20"/>
      <c r="E29" s="20"/>
      <c r="F29" s="20"/>
      <c r="G29" s="20"/>
      <c r="H29" s="20"/>
      <c r="I29" s="20"/>
      <c r="J29" s="20"/>
      <c r="K29" s="52"/>
      <c r="L29" s="52"/>
      <c r="M29" s="52"/>
      <c r="N29" s="52"/>
      <c r="O29" s="52"/>
      <c r="P29" s="52"/>
      <c r="Q29" s="52"/>
      <c r="R29" s="52"/>
      <c r="S29" s="52"/>
      <c r="T29" s="52"/>
    </row>
    <row r="30" spans="1:20" x14ac:dyDescent="0.3">
      <c r="A30" s="20"/>
      <c r="B30" s="20"/>
      <c r="C30" s="20"/>
      <c r="D30" s="20"/>
      <c r="E30" s="20"/>
      <c r="F30" s="20"/>
      <c r="G30" s="20"/>
      <c r="H30" s="20"/>
      <c r="I30" s="20"/>
      <c r="J30" s="20"/>
      <c r="K30" s="52"/>
      <c r="L30" s="52"/>
      <c r="M30" s="52"/>
      <c r="N30" s="52"/>
      <c r="O30" s="52"/>
      <c r="P30" s="52"/>
      <c r="Q30" s="52"/>
      <c r="R30" s="52"/>
      <c r="S30" s="52"/>
      <c r="T30" s="52"/>
    </row>
  </sheetData>
  <mergeCells count="31">
    <mergeCell ref="A1:I1"/>
    <mergeCell ref="J1:T6"/>
    <mergeCell ref="E2:I2"/>
    <mergeCell ref="A3:B3"/>
    <mergeCell ref="F3:I3"/>
    <mergeCell ref="A4:I4"/>
    <mergeCell ref="A7:I7"/>
    <mergeCell ref="A8:C9"/>
    <mergeCell ref="D8:E9"/>
    <mergeCell ref="F8:G9"/>
    <mergeCell ref="H8:H9"/>
    <mergeCell ref="I8:I9"/>
    <mergeCell ref="D12:E12"/>
    <mergeCell ref="F12:G12"/>
    <mergeCell ref="D13:E13"/>
    <mergeCell ref="F13:G13"/>
    <mergeCell ref="A10:C10"/>
    <mergeCell ref="D10:E10"/>
    <mergeCell ref="F10:G10"/>
    <mergeCell ref="A11:C11"/>
    <mergeCell ref="D11:E11"/>
    <mergeCell ref="F11:G11"/>
    <mergeCell ref="A18:B18"/>
    <mergeCell ref="C18:D18"/>
    <mergeCell ref="A14:C14"/>
    <mergeCell ref="D14:E14"/>
    <mergeCell ref="F14:G14"/>
    <mergeCell ref="F15:H15"/>
    <mergeCell ref="A16:D16"/>
    <mergeCell ref="A17:B17"/>
    <mergeCell ref="C17:D17"/>
  </mergeCells>
  <dataValidations count="2">
    <dataValidation type="list" allowBlank="1" showInputMessage="1" showErrorMessage="1" sqref="A6" xr:uid="{59A9125F-34CE-444F-BBFA-05F74E4D802A}">
      <formula1>"Resident, Anadramous"</formula1>
    </dataValidation>
    <dataValidation type="list" allowBlank="1" showInputMessage="1" showErrorMessage="1" sqref="B6" xr:uid="{EB1B0A32-F738-4736-90E3-2FC59BEE13B0}">
      <formula1>"1,2,3,4,5,6,7,8,9,10,11,12,13,14,15,16,17,18,19,20"</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370F6-ADF9-4EE9-9A2C-B193750B5045}">
  <dimension ref="A1:V28"/>
  <sheetViews>
    <sheetView workbookViewId="0">
      <selection activeCell="A11" sqref="A11:C15"/>
    </sheetView>
  </sheetViews>
  <sheetFormatPr defaultColWidth="8.875" defaultRowHeight="16.5" x14ac:dyDescent="0.3"/>
  <cols>
    <col min="1" max="1" width="25.875" style="10" customWidth="1"/>
    <col min="2" max="2" width="20.5" style="10" customWidth="1"/>
    <col min="3" max="3" width="30.5" style="10" customWidth="1"/>
    <col min="4" max="4" width="16.75" style="10" customWidth="1"/>
    <col min="5" max="5" width="21.625" style="10" customWidth="1"/>
    <col min="6" max="6" width="8.875" style="10"/>
    <col min="7" max="7" width="4.5" style="10" customWidth="1"/>
    <col min="8" max="8" width="10.375" style="10" customWidth="1"/>
    <col min="9" max="9" width="10.625" style="10" customWidth="1"/>
    <col min="10" max="10" width="8.875" style="10"/>
    <col min="11" max="11" width="10.5" style="10" customWidth="1"/>
    <col min="12" max="16384" width="8.875" style="10"/>
  </cols>
  <sheetData>
    <row r="1" spans="1:22" x14ac:dyDescent="0.3">
      <c r="A1" s="16" t="s">
        <v>72</v>
      </c>
      <c r="B1" s="16"/>
      <c r="C1" s="11" t="s">
        <v>73</v>
      </c>
      <c r="D1" s="16"/>
      <c r="E1" s="16"/>
      <c r="F1" s="16"/>
      <c r="G1" s="16"/>
      <c r="H1" s="16"/>
      <c r="I1" s="16"/>
      <c r="J1" s="16"/>
      <c r="K1" s="4">
        <f>SUM(K16,B25)</f>
        <v>1208.2</v>
      </c>
      <c r="L1" s="16"/>
      <c r="M1" s="16"/>
      <c r="N1" s="16"/>
      <c r="O1" s="16"/>
      <c r="P1" s="16"/>
      <c r="Q1" s="16"/>
      <c r="R1" s="16"/>
      <c r="S1" s="16"/>
      <c r="T1" s="16"/>
      <c r="U1" s="16"/>
      <c r="V1" s="16"/>
    </row>
    <row r="2" spans="1:22" x14ac:dyDescent="0.3">
      <c r="A2" s="283" t="s">
        <v>74</v>
      </c>
      <c r="B2" s="283"/>
      <c r="C2" s="283"/>
      <c r="D2" s="283"/>
      <c r="E2" s="283"/>
      <c r="F2" s="283"/>
      <c r="G2" s="283"/>
      <c r="H2" s="283"/>
      <c r="I2" s="283"/>
      <c r="J2" s="283"/>
      <c r="K2" s="283"/>
      <c r="L2" s="283"/>
      <c r="M2" s="284" t="s">
        <v>75</v>
      </c>
      <c r="N2" s="280"/>
      <c r="O2" s="280"/>
      <c r="P2" s="280"/>
      <c r="Q2" s="280"/>
      <c r="R2" s="280"/>
      <c r="S2" s="280"/>
      <c r="T2" s="280"/>
      <c r="U2" s="280"/>
      <c r="V2" s="280"/>
    </row>
    <row r="3" spans="1:22" x14ac:dyDescent="0.3">
      <c r="A3" s="283"/>
      <c r="B3" s="283"/>
      <c r="C3" s="283"/>
      <c r="D3" s="283"/>
      <c r="E3" s="283"/>
      <c r="F3" s="283"/>
      <c r="G3" s="283"/>
      <c r="H3" s="283"/>
      <c r="I3" s="283"/>
      <c r="J3" s="283"/>
      <c r="K3" s="283"/>
      <c r="L3" s="283"/>
      <c r="M3" s="280"/>
      <c r="N3" s="280"/>
      <c r="O3" s="280"/>
      <c r="P3" s="280"/>
      <c r="Q3" s="280"/>
      <c r="R3" s="280"/>
      <c r="S3" s="280"/>
      <c r="T3" s="280"/>
      <c r="U3" s="280"/>
      <c r="V3" s="280"/>
    </row>
    <row r="4" spans="1:22" x14ac:dyDescent="0.3">
      <c r="A4" s="8" t="s">
        <v>54</v>
      </c>
      <c r="B4" s="8" t="s">
        <v>55</v>
      </c>
      <c r="C4" s="8" t="s">
        <v>56</v>
      </c>
      <c r="D4" s="8" t="s">
        <v>57</v>
      </c>
      <c r="E4" s="8" t="s">
        <v>58</v>
      </c>
      <c r="F4" s="1"/>
      <c r="G4" s="1"/>
      <c r="H4" s="1"/>
      <c r="I4" s="1"/>
      <c r="J4" s="1"/>
      <c r="K4" s="1"/>
      <c r="L4" s="16"/>
      <c r="M4" s="280"/>
      <c r="N4" s="280"/>
      <c r="O4" s="280"/>
      <c r="P4" s="280"/>
      <c r="Q4" s="280"/>
      <c r="R4" s="280"/>
      <c r="S4" s="280"/>
      <c r="T4" s="280"/>
      <c r="U4" s="280"/>
      <c r="V4" s="280"/>
    </row>
    <row r="5" spans="1:22" x14ac:dyDescent="0.3">
      <c r="A5" s="8" t="s">
        <v>59</v>
      </c>
      <c r="B5" s="8">
        <v>1</v>
      </c>
      <c r="C5" s="8">
        <f>IF(AND(B5&gt;1.1,B5&lt;5.01),1.1-(B5*0.1),IF(B5=1,1,0.3))</f>
        <v>1</v>
      </c>
      <c r="D5" s="8">
        <v>15</v>
      </c>
      <c r="E5" s="8">
        <f>IF(AND(D5&gt;2.99,D5&lt;9.99),D5*0.1,IF(D5&gt;9.99,1,0))</f>
        <v>1</v>
      </c>
      <c r="F5" s="1"/>
      <c r="G5" s="1"/>
      <c r="H5" s="1"/>
      <c r="I5" s="1"/>
      <c r="J5" s="1"/>
      <c r="K5" s="1"/>
      <c r="L5" s="16"/>
      <c r="M5" s="280"/>
      <c r="N5" s="280"/>
      <c r="O5" s="280"/>
      <c r="P5" s="280"/>
      <c r="Q5" s="280"/>
      <c r="R5" s="280"/>
      <c r="S5" s="280"/>
      <c r="T5" s="280"/>
      <c r="U5" s="280"/>
      <c r="V5" s="280"/>
    </row>
    <row r="6" spans="1:22" x14ac:dyDescent="0.3">
      <c r="A6" s="16"/>
      <c r="B6" s="16"/>
      <c r="C6" s="1"/>
      <c r="D6" s="1"/>
      <c r="E6" s="1"/>
      <c r="F6" s="1"/>
      <c r="G6" s="1"/>
      <c r="H6" s="1"/>
      <c r="I6" s="1"/>
      <c r="J6" s="1"/>
      <c r="K6" s="1"/>
      <c r="L6" s="16"/>
      <c r="M6" s="280"/>
      <c r="N6" s="280"/>
      <c r="O6" s="280"/>
      <c r="P6" s="280"/>
      <c r="Q6" s="280"/>
      <c r="R6" s="280"/>
      <c r="S6" s="280"/>
      <c r="T6" s="280"/>
      <c r="U6" s="280"/>
      <c r="V6" s="280"/>
    </row>
    <row r="7" spans="1:22" ht="14.45" customHeight="1" x14ac:dyDescent="0.3">
      <c r="A7" s="16"/>
      <c r="B7" s="16"/>
      <c r="C7" s="1"/>
      <c r="D7" s="1"/>
      <c r="E7" s="1"/>
      <c r="F7" s="1"/>
      <c r="G7" s="1"/>
      <c r="H7" s="1"/>
      <c r="I7" s="1"/>
      <c r="J7" s="1"/>
      <c r="K7" s="1"/>
      <c r="L7" s="16"/>
      <c r="M7" s="280"/>
      <c r="N7" s="280"/>
      <c r="O7" s="280"/>
      <c r="P7" s="280"/>
      <c r="Q7" s="280"/>
      <c r="R7" s="280"/>
      <c r="S7" s="280"/>
      <c r="T7" s="280"/>
      <c r="U7" s="280"/>
      <c r="V7" s="280"/>
    </row>
    <row r="8" spans="1:22" ht="27" customHeight="1" x14ac:dyDescent="0.3">
      <c r="A8" s="16"/>
      <c r="B8" s="16"/>
      <c r="C8" s="1"/>
      <c r="D8" s="1"/>
      <c r="E8" s="1"/>
      <c r="F8" s="1"/>
      <c r="G8" s="1"/>
      <c r="H8" s="1"/>
      <c r="I8" s="1"/>
      <c r="J8" s="1"/>
      <c r="K8" s="1"/>
      <c r="L8" s="16"/>
      <c r="M8" s="280"/>
      <c r="N8" s="280"/>
      <c r="O8" s="280"/>
      <c r="P8" s="280"/>
      <c r="Q8" s="280"/>
      <c r="R8" s="280"/>
      <c r="S8" s="280"/>
      <c r="T8" s="280"/>
      <c r="U8" s="280"/>
      <c r="V8" s="280"/>
    </row>
    <row r="9" spans="1:22" ht="27" customHeight="1" x14ac:dyDescent="0.3">
      <c r="A9" s="281" t="s">
        <v>61</v>
      </c>
      <c r="B9" s="281"/>
      <c r="C9" s="281"/>
      <c r="D9" s="264" t="s">
        <v>62</v>
      </c>
      <c r="E9" s="264"/>
      <c r="F9" s="264" t="s">
        <v>63</v>
      </c>
      <c r="G9" s="264"/>
      <c r="H9" s="264" t="s">
        <v>64</v>
      </c>
      <c r="I9" s="16"/>
      <c r="J9" s="16"/>
      <c r="K9" s="264" t="s">
        <v>65</v>
      </c>
      <c r="L9" s="16"/>
      <c r="M9" s="280"/>
      <c r="N9" s="280"/>
      <c r="O9" s="280"/>
      <c r="P9" s="280"/>
      <c r="Q9" s="280"/>
      <c r="R9" s="280"/>
      <c r="S9" s="280"/>
      <c r="T9" s="280"/>
      <c r="U9" s="280"/>
      <c r="V9" s="280"/>
    </row>
    <row r="10" spans="1:22" x14ac:dyDescent="0.3">
      <c r="A10" s="281"/>
      <c r="B10" s="281"/>
      <c r="C10" s="281"/>
      <c r="D10" s="264"/>
      <c r="E10" s="264"/>
      <c r="F10" s="264"/>
      <c r="G10" s="264"/>
      <c r="H10" s="264"/>
      <c r="I10" s="16"/>
      <c r="J10" s="16"/>
      <c r="K10" s="264"/>
      <c r="L10" s="16"/>
      <c r="M10" s="1"/>
      <c r="N10" s="1"/>
      <c r="O10" s="1"/>
      <c r="P10" s="1"/>
      <c r="Q10" s="1"/>
      <c r="R10" s="1"/>
      <c r="S10" s="1"/>
      <c r="T10" s="1"/>
      <c r="U10" s="1"/>
      <c r="V10" s="1"/>
    </row>
    <row r="11" spans="1:22" ht="14.45" customHeight="1" x14ac:dyDescent="0.3">
      <c r="A11" s="281" t="s">
        <v>76</v>
      </c>
      <c r="B11" s="281"/>
      <c r="C11" s="281"/>
      <c r="D11" s="281">
        <v>264000</v>
      </c>
      <c r="E11" s="281"/>
      <c r="F11" s="281">
        <v>264000</v>
      </c>
      <c r="G11" s="281"/>
      <c r="H11" s="5">
        <v>0.01</v>
      </c>
      <c r="I11" s="16"/>
      <c r="J11" s="16"/>
      <c r="K11" s="4">
        <f>F11*H11*C5*E5*0.33</f>
        <v>871.2</v>
      </c>
      <c r="L11" s="16"/>
      <c r="M11" s="264" t="s">
        <v>77</v>
      </c>
      <c r="N11" s="264"/>
      <c r="O11" s="264"/>
      <c r="P11" s="264"/>
      <c r="Q11" s="264"/>
      <c r="R11" s="264"/>
      <c r="S11" s="264"/>
      <c r="T11" s="264"/>
      <c r="U11" s="264"/>
      <c r="V11" s="264"/>
    </row>
    <row r="12" spans="1:22" x14ac:dyDescent="0.3">
      <c r="A12" s="281" t="s">
        <v>78</v>
      </c>
      <c r="B12" s="281"/>
      <c r="C12" s="281"/>
      <c r="D12" s="281">
        <v>264000</v>
      </c>
      <c r="E12" s="281"/>
      <c r="F12" s="281">
        <v>100000</v>
      </c>
      <c r="G12" s="281"/>
      <c r="H12" s="5">
        <v>3.0000000000000001E-3</v>
      </c>
      <c r="I12" s="16"/>
      <c r="J12" s="16"/>
      <c r="K12" s="4">
        <f>F12*H12*C5*E5*0.33+10</f>
        <v>109</v>
      </c>
      <c r="L12" s="16"/>
      <c r="M12" s="264"/>
      <c r="N12" s="264"/>
      <c r="O12" s="264"/>
      <c r="P12" s="264"/>
      <c r="Q12" s="264"/>
      <c r="R12" s="264"/>
      <c r="S12" s="264"/>
      <c r="T12" s="264"/>
      <c r="U12" s="264"/>
      <c r="V12" s="264"/>
    </row>
    <row r="13" spans="1:22" ht="14.45" customHeight="1" x14ac:dyDescent="0.3">
      <c r="A13" s="281" t="s">
        <v>86</v>
      </c>
      <c r="B13" s="281" t="s">
        <v>34</v>
      </c>
      <c r="C13" s="281" t="s">
        <v>34</v>
      </c>
      <c r="D13" s="281">
        <v>264000</v>
      </c>
      <c r="E13" s="281"/>
      <c r="F13" s="281">
        <v>100000</v>
      </c>
      <c r="G13" s="281"/>
      <c r="H13" s="5">
        <v>2E-3</v>
      </c>
      <c r="I13" s="16"/>
      <c r="J13" s="16"/>
      <c r="K13" s="4">
        <f>F13*H13*C5*E5*0.33+10</f>
        <v>76</v>
      </c>
      <c r="L13" s="16"/>
      <c r="M13" s="280" t="s">
        <v>79</v>
      </c>
      <c r="N13" s="280"/>
      <c r="O13" s="280"/>
      <c r="P13" s="280"/>
      <c r="Q13" s="280"/>
      <c r="R13" s="280"/>
      <c r="S13" s="280"/>
      <c r="T13" s="280"/>
      <c r="U13" s="280"/>
      <c r="V13" s="280"/>
    </row>
    <row r="14" spans="1:22" x14ac:dyDescent="0.3">
      <c r="A14" s="281" t="s">
        <v>36</v>
      </c>
      <c r="B14" s="281" t="s">
        <v>36</v>
      </c>
      <c r="C14" s="281" t="s">
        <v>36</v>
      </c>
      <c r="D14" s="281">
        <v>264000</v>
      </c>
      <c r="E14" s="281"/>
      <c r="F14" s="281">
        <v>100000</v>
      </c>
      <c r="G14" s="281"/>
      <c r="H14" s="5">
        <v>1E-3</v>
      </c>
      <c r="I14" s="16"/>
      <c r="J14" s="16"/>
      <c r="K14" s="4">
        <f>F14*H14*C5*E5*0.33+10</f>
        <v>43</v>
      </c>
      <c r="L14" s="16"/>
      <c r="M14" s="280"/>
      <c r="N14" s="280"/>
      <c r="O14" s="280"/>
      <c r="P14" s="280"/>
      <c r="Q14" s="280"/>
      <c r="R14" s="280"/>
      <c r="S14" s="280"/>
      <c r="T14" s="280"/>
      <c r="U14" s="280"/>
      <c r="V14" s="280"/>
    </row>
    <row r="15" spans="1:22" x14ac:dyDescent="0.3">
      <c r="A15" s="281" t="s">
        <v>87</v>
      </c>
      <c r="B15" s="281"/>
      <c r="C15" s="281"/>
      <c r="D15" s="281">
        <v>264000</v>
      </c>
      <c r="E15" s="281"/>
      <c r="F15" s="281">
        <v>100000</v>
      </c>
      <c r="G15" s="281"/>
      <c r="H15" s="5">
        <v>3.0000000000000001E-3</v>
      </c>
      <c r="I15" s="16"/>
      <c r="J15" s="16"/>
      <c r="K15" s="4">
        <f>F15*H15*C5*E5*0.33+10</f>
        <v>109</v>
      </c>
      <c r="L15" s="16"/>
      <c r="M15" s="282"/>
      <c r="N15" s="282"/>
      <c r="O15" s="282"/>
      <c r="P15" s="282"/>
      <c r="Q15" s="282"/>
      <c r="R15" s="282"/>
      <c r="S15" s="282"/>
      <c r="T15" s="282"/>
      <c r="U15" s="282"/>
      <c r="V15" s="282"/>
    </row>
    <row r="16" spans="1:22" ht="14.45" customHeight="1" x14ac:dyDescent="0.3">
      <c r="A16" s="326" t="s">
        <v>88</v>
      </c>
      <c r="B16" s="264"/>
      <c r="C16" s="264"/>
      <c r="D16" s="16"/>
      <c r="E16" s="16"/>
      <c r="F16" s="16"/>
      <c r="G16" s="16"/>
      <c r="H16" s="16"/>
      <c r="I16" s="16"/>
      <c r="J16" s="3" t="s">
        <v>80</v>
      </c>
      <c r="K16" s="2">
        <f>SUM(K11:K15)</f>
        <v>1208.2</v>
      </c>
      <c r="L16" s="16"/>
      <c r="M16" s="280" t="s">
        <v>81</v>
      </c>
      <c r="N16" s="280"/>
      <c r="O16" s="280"/>
      <c r="P16" s="280"/>
      <c r="Q16" s="280"/>
      <c r="R16" s="280"/>
      <c r="S16" s="280"/>
      <c r="T16" s="280"/>
      <c r="U16" s="280"/>
      <c r="V16" s="280"/>
    </row>
    <row r="17" spans="1:22" x14ac:dyDescent="0.3">
      <c r="A17" s="264"/>
      <c r="B17" s="264"/>
      <c r="C17" s="264"/>
      <c r="D17" s="16"/>
      <c r="E17" s="16"/>
      <c r="F17" s="16"/>
      <c r="G17" s="16"/>
      <c r="H17" s="16"/>
      <c r="I17" s="16"/>
      <c r="J17" s="16"/>
      <c r="K17" s="16"/>
      <c r="L17" s="16"/>
      <c r="M17" s="280"/>
      <c r="N17" s="280"/>
      <c r="O17" s="280"/>
      <c r="P17" s="280"/>
      <c r="Q17" s="280"/>
      <c r="R17" s="280"/>
      <c r="S17" s="280"/>
      <c r="T17" s="280"/>
      <c r="U17" s="280"/>
      <c r="V17" s="280"/>
    </row>
    <row r="18" spans="1:22" x14ac:dyDescent="0.3">
      <c r="A18" s="264"/>
      <c r="B18" s="264"/>
      <c r="C18" s="264"/>
      <c r="D18" s="16"/>
      <c r="E18" s="16"/>
      <c r="F18" s="16"/>
      <c r="G18" s="16"/>
      <c r="H18" s="16"/>
      <c r="I18" s="16"/>
      <c r="J18" s="16"/>
      <c r="K18" s="16"/>
      <c r="L18" s="16"/>
      <c r="M18" s="280"/>
      <c r="N18" s="280"/>
      <c r="O18" s="280"/>
      <c r="P18" s="280"/>
      <c r="Q18" s="280"/>
      <c r="R18" s="280"/>
      <c r="S18" s="280"/>
      <c r="T18" s="280"/>
      <c r="U18" s="280"/>
      <c r="V18" s="280"/>
    </row>
    <row r="19" spans="1:22" x14ac:dyDescent="0.3">
      <c r="A19" s="264"/>
      <c r="B19" s="264"/>
      <c r="C19" s="264"/>
      <c r="D19" s="16"/>
      <c r="E19" s="16"/>
      <c r="F19" s="16"/>
      <c r="G19" s="16"/>
      <c r="H19" s="16"/>
      <c r="I19" s="16"/>
      <c r="J19" s="16"/>
      <c r="K19" s="16"/>
      <c r="L19" s="16"/>
      <c r="M19" s="280"/>
      <c r="N19" s="280"/>
      <c r="O19" s="280"/>
      <c r="P19" s="280"/>
      <c r="Q19" s="280"/>
      <c r="R19" s="280"/>
      <c r="S19" s="280"/>
      <c r="T19" s="280"/>
      <c r="U19" s="280"/>
      <c r="V19" s="280"/>
    </row>
    <row r="20" spans="1:22" x14ac:dyDescent="0.3">
      <c r="A20" s="264"/>
      <c r="B20" s="264"/>
      <c r="C20" s="264"/>
      <c r="D20" s="16"/>
      <c r="E20" s="16"/>
      <c r="F20" s="16"/>
      <c r="G20" s="16"/>
      <c r="H20" s="16"/>
      <c r="I20" s="16"/>
      <c r="J20" s="16"/>
      <c r="K20" s="16"/>
      <c r="L20" s="16"/>
      <c r="M20" s="280"/>
      <c r="N20" s="280"/>
      <c r="O20" s="280"/>
      <c r="P20" s="280"/>
      <c r="Q20" s="280"/>
      <c r="R20" s="280"/>
      <c r="S20" s="280"/>
      <c r="T20" s="280"/>
      <c r="U20" s="280"/>
      <c r="V20" s="280"/>
    </row>
    <row r="21" spans="1:22" x14ac:dyDescent="0.3">
      <c r="A21" s="264"/>
      <c r="B21" s="264"/>
      <c r="C21" s="264"/>
      <c r="D21" s="16"/>
      <c r="E21" s="16"/>
      <c r="F21" s="16"/>
      <c r="G21" s="16"/>
      <c r="H21" s="16"/>
      <c r="I21" s="16"/>
      <c r="J21" s="16"/>
      <c r="K21" s="16"/>
      <c r="L21" s="16"/>
      <c r="M21" s="280"/>
      <c r="N21" s="280"/>
      <c r="O21" s="280"/>
      <c r="P21" s="280"/>
      <c r="Q21" s="280"/>
      <c r="R21" s="280"/>
      <c r="S21" s="280"/>
      <c r="T21" s="280"/>
      <c r="U21" s="280"/>
      <c r="V21" s="280"/>
    </row>
    <row r="22" spans="1:22" x14ac:dyDescent="0.3">
      <c r="A22" s="16"/>
      <c r="B22" s="16"/>
      <c r="C22" s="16"/>
      <c r="D22" s="16"/>
      <c r="E22" s="16"/>
      <c r="F22" s="16"/>
      <c r="G22" s="16"/>
      <c r="H22" s="16"/>
      <c r="I22" s="16"/>
      <c r="J22" s="16"/>
      <c r="K22" s="16"/>
      <c r="L22" s="16"/>
      <c r="M22" s="1"/>
      <c r="N22" s="1"/>
      <c r="O22" s="1"/>
      <c r="P22" s="1"/>
      <c r="Q22" s="1"/>
      <c r="R22" s="1"/>
      <c r="S22" s="1"/>
      <c r="T22" s="1"/>
      <c r="U22" s="1"/>
      <c r="V22" s="1"/>
    </row>
    <row r="23" spans="1:22" x14ac:dyDescent="0.3">
      <c r="A23" s="16" t="s">
        <v>82</v>
      </c>
      <c r="B23" s="16"/>
      <c r="C23" s="16"/>
      <c r="D23" s="16"/>
      <c r="E23" s="16"/>
      <c r="F23" s="16"/>
      <c r="G23" s="16"/>
      <c r="H23" s="16"/>
      <c r="I23" s="16"/>
      <c r="J23" s="16"/>
      <c r="K23" s="16"/>
      <c r="L23" s="16"/>
      <c r="M23" s="280" t="s">
        <v>85</v>
      </c>
      <c r="N23" s="280"/>
      <c r="O23" s="280"/>
      <c r="P23" s="280"/>
      <c r="Q23" s="280"/>
      <c r="R23" s="280"/>
      <c r="S23" s="280"/>
      <c r="T23" s="280"/>
      <c r="U23" s="280"/>
      <c r="V23" s="280"/>
    </row>
    <row r="24" spans="1:22" ht="14.45" customHeight="1" x14ac:dyDescent="0.3">
      <c r="A24" s="16" t="s">
        <v>83</v>
      </c>
      <c r="B24" s="16" t="s">
        <v>65</v>
      </c>
      <c r="C24" s="16"/>
      <c r="D24" s="16" t="s">
        <v>70</v>
      </c>
      <c r="E24" s="16"/>
      <c r="F24" s="16"/>
      <c r="G24" s="16"/>
      <c r="H24" s="16"/>
      <c r="I24" s="16"/>
      <c r="J24" s="16"/>
      <c r="K24" s="16"/>
      <c r="L24" s="16"/>
      <c r="M24" s="280"/>
      <c r="N24" s="280"/>
      <c r="O24" s="280"/>
      <c r="P24" s="280"/>
      <c r="Q24" s="280"/>
      <c r="R24" s="280"/>
      <c r="S24" s="280"/>
      <c r="T24" s="280"/>
      <c r="U24" s="280"/>
      <c r="V24" s="280"/>
    </row>
    <row r="25" spans="1:22" x14ac:dyDescent="0.3">
      <c r="A25" s="16"/>
      <c r="B25" s="4">
        <v>0</v>
      </c>
      <c r="C25" s="16"/>
      <c r="D25" s="16" t="s">
        <v>84</v>
      </c>
      <c r="E25" s="16"/>
      <c r="F25" s="16"/>
      <c r="G25" s="16"/>
      <c r="H25" s="16"/>
      <c r="I25" s="16"/>
      <c r="J25" s="16"/>
      <c r="K25" s="16"/>
      <c r="L25" s="16"/>
      <c r="M25" s="280"/>
      <c r="N25" s="280"/>
      <c r="O25" s="280"/>
      <c r="P25" s="280"/>
      <c r="Q25" s="280"/>
      <c r="R25" s="280"/>
      <c r="S25" s="280"/>
      <c r="T25" s="280"/>
      <c r="U25" s="280"/>
      <c r="V25" s="280"/>
    </row>
    <row r="26" spans="1:22" x14ac:dyDescent="0.3">
      <c r="A26" s="16"/>
      <c r="B26" s="16"/>
      <c r="C26" s="16"/>
      <c r="D26" s="16"/>
      <c r="E26" s="16"/>
      <c r="F26" s="16"/>
      <c r="G26" s="16"/>
      <c r="H26" s="16"/>
      <c r="I26" s="16"/>
      <c r="J26" s="16"/>
      <c r="K26" s="16"/>
      <c r="L26" s="16"/>
      <c r="M26" s="280"/>
      <c r="N26" s="280"/>
      <c r="O26" s="280"/>
      <c r="P26" s="280"/>
      <c r="Q26" s="280"/>
      <c r="R26" s="280"/>
      <c r="S26" s="280"/>
      <c r="T26" s="280"/>
      <c r="U26" s="280"/>
      <c r="V26" s="280"/>
    </row>
    <row r="27" spans="1:22" x14ac:dyDescent="0.3">
      <c r="A27" s="16"/>
      <c r="B27" s="16"/>
      <c r="C27" s="16"/>
      <c r="D27" s="16"/>
      <c r="E27" s="16"/>
      <c r="F27" s="16"/>
      <c r="G27" s="16"/>
      <c r="H27" s="16"/>
      <c r="I27" s="16"/>
      <c r="J27" s="16"/>
      <c r="K27" s="16"/>
      <c r="L27" s="16"/>
      <c r="M27" s="280"/>
      <c r="N27" s="280"/>
      <c r="O27" s="280"/>
      <c r="P27" s="280"/>
      <c r="Q27" s="280"/>
      <c r="R27" s="280"/>
      <c r="S27" s="280"/>
      <c r="T27" s="280"/>
      <c r="U27" s="280"/>
      <c r="V27" s="280"/>
    </row>
    <row r="28" spans="1:22" x14ac:dyDescent="0.3">
      <c r="A28" s="16"/>
      <c r="B28" s="16"/>
      <c r="C28" s="16"/>
      <c r="D28" s="16"/>
      <c r="E28" s="16"/>
      <c r="F28" s="16"/>
      <c r="G28" s="16"/>
      <c r="H28" s="16"/>
      <c r="I28" s="16"/>
      <c r="J28" s="16"/>
      <c r="K28" s="16"/>
      <c r="L28" s="16"/>
      <c r="M28" s="280"/>
      <c r="N28" s="280"/>
      <c r="O28" s="280"/>
      <c r="P28" s="280"/>
      <c r="Q28" s="280"/>
      <c r="R28" s="280"/>
      <c r="S28" s="280"/>
      <c r="T28" s="280"/>
      <c r="U28" s="280"/>
      <c r="V28" s="280"/>
    </row>
  </sheetData>
  <mergeCells count="28">
    <mergeCell ref="M23:V28"/>
    <mergeCell ref="A15:C15"/>
    <mergeCell ref="D15:E15"/>
    <mergeCell ref="F15:G15"/>
    <mergeCell ref="M15:V15"/>
    <mergeCell ref="A16:C21"/>
    <mergeCell ref="M16:V21"/>
    <mergeCell ref="A13:C13"/>
    <mergeCell ref="D13:E13"/>
    <mergeCell ref="F13:G13"/>
    <mergeCell ref="M13:V14"/>
    <mergeCell ref="A14:C14"/>
    <mergeCell ref="D14:E14"/>
    <mergeCell ref="F14:G14"/>
    <mergeCell ref="A11:C11"/>
    <mergeCell ref="D11:E11"/>
    <mergeCell ref="F11:G11"/>
    <mergeCell ref="M11:V12"/>
    <mergeCell ref="A12:C12"/>
    <mergeCell ref="D12:E12"/>
    <mergeCell ref="F12:G12"/>
    <mergeCell ref="A2:L3"/>
    <mergeCell ref="M2:V9"/>
    <mergeCell ref="A9:C10"/>
    <mergeCell ref="D9:E10"/>
    <mergeCell ref="F9:G10"/>
    <mergeCell ref="H9:H10"/>
    <mergeCell ref="K9:K10"/>
  </mergeCells>
  <dataValidations count="2">
    <dataValidation type="list" allowBlank="1" showInputMessage="1" showErrorMessage="1" sqref="B5" xr:uid="{29E1385C-E82B-45A0-8747-2558B111DB21}">
      <formula1>"1,2,3,4,5,6,7,8,9,10,11,12,13,14,15,16,17,18,19,20"</formula1>
    </dataValidation>
    <dataValidation type="list" allowBlank="1" showInputMessage="1" showErrorMessage="1" sqref="A5" xr:uid="{A151F482-5B68-4FF6-A54E-FE655D188DCD}">
      <formula1>"Resident, Anadramous"</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6A162-310A-4F10-89CB-634FEEFFF07F}">
  <dimension ref="A1:V28"/>
  <sheetViews>
    <sheetView workbookViewId="0">
      <selection activeCell="K16" sqref="K16"/>
    </sheetView>
  </sheetViews>
  <sheetFormatPr defaultColWidth="8.875" defaultRowHeight="16.5" x14ac:dyDescent="0.3"/>
  <cols>
    <col min="1" max="1" width="25.875" style="12" customWidth="1"/>
    <col min="2" max="2" width="20.5" style="12" customWidth="1"/>
    <col min="3" max="3" width="30.5" style="12" customWidth="1"/>
    <col min="4" max="4" width="16.75" style="12" customWidth="1"/>
    <col min="5" max="5" width="21.625" style="12" customWidth="1"/>
    <col min="6" max="6" width="8.875" style="12"/>
    <col min="7" max="7" width="4.5" style="12" customWidth="1"/>
    <col min="8" max="8" width="10.375" style="12" customWidth="1"/>
    <col min="9" max="9" width="10.625" style="12" customWidth="1"/>
    <col min="10" max="10" width="8.875" style="12"/>
    <col min="11" max="11" width="10.5" style="12" customWidth="1"/>
    <col min="12" max="16384" width="8.875" style="12"/>
  </cols>
  <sheetData>
    <row r="1" spans="1:22" x14ac:dyDescent="0.3">
      <c r="A1" s="16" t="s">
        <v>72</v>
      </c>
      <c r="B1" s="16"/>
      <c r="C1" s="11" t="s">
        <v>73</v>
      </c>
      <c r="D1" s="16"/>
      <c r="E1" s="16"/>
      <c r="F1" s="16"/>
      <c r="G1" s="16"/>
      <c r="H1" s="16"/>
      <c r="I1" s="16"/>
      <c r="J1" s="16"/>
      <c r="K1" s="4">
        <f>SUM(K16,B25)</f>
        <v>3657</v>
      </c>
      <c r="L1" s="16"/>
      <c r="M1" s="16"/>
      <c r="N1" s="16"/>
      <c r="O1" s="16"/>
      <c r="P1" s="16"/>
      <c r="Q1" s="16"/>
      <c r="R1" s="16"/>
      <c r="S1" s="16"/>
      <c r="T1" s="16"/>
      <c r="U1" s="16"/>
      <c r="V1" s="16"/>
    </row>
    <row r="2" spans="1:22" x14ac:dyDescent="0.3">
      <c r="A2" s="283" t="s">
        <v>74</v>
      </c>
      <c r="B2" s="283"/>
      <c r="C2" s="283"/>
      <c r="D2" s="283"/>
      <c r="E2" s="283"/>
      <c r="F2" s="283"/>
      <c r="G2" s="283"/>
      <c r="H2" s="283"/>
      <c r="I2" s="283"/>
      <c r="J2" s="283"/>
      <c r="K2" s="283"/>
      <c r="L2" s="283"/>
      <c r="M2" s="284" t="s">
        <v>75</v>
      </c>
      <c r="N2" s="280"/>
      <c r="O2" s="280"/>
      <c r="P2" s="280"/>
      <c r="Q2" s="280"/>
      <c r="R2" s="280"/>
      <c r="S2" s="280"/>
      <c r="T2" s="280"/>
      <c r="U2" s="280"/>
      <c r="V2" s="280"/>
    </row>
    <row r="3" spans="1:22" x14ac:dyDescent="0.3">
      <c r="A3" s="283"/>
      <c r="B3" s="283"/>
      <c r="C3" s="283"/>
      <c r="D3" s="283"/>
      <c r="E3" s="283"/>
      <c r="F3" s="283"/>
      <c r="G3" s="283"/>
      <c r="H3" s="283"/>
      <c r="I3" s="283"/>
      <c r="J3" s="283"/>
      <c r="K3" s="283"/>
      <c r="L3" s="283"/>
      <c r="M3" s="280"/>
      <c r="N3" s="280"/>
      <c r="O3" s="280"/>
      <c r="P3" s="280"/>
      <c r="Q3" s="280"/>
      <c r="R3" s="280"/>
      <c r="S3" s="280"/>
      <c r="T3" s="280"/>
      <c r="U3" s="280"/>
      <c r="V3" s="280"/>
    </row>
    <row r="4" spans="1:22" x14ac:dyDescent="0.3">
      <c r="A4" s="8" t="s">
        <v>54</v>
      </c>
      <c r="B4" s="8" t="s">
        <v>55</v>
      </c>
      <c r="C4" s="8" t="s">
        <v>56</v>
      </c>
      <c r="D4" s="8" t="s">
        <v>57</v>
      </c>
      <c r="E4" s="8" t="s">
        <v>58</v>
      </c>
      <c r="F4" s="1"/>
      <c r="G4" s="1"/>
      <c r="H4" s="1"/>
      <c r="I4" s="1"/>
      <c r="J4" s="1"/>
      <c r="K4" s="1"/>
      <c r="L4" s="16"/>
      <c r="M4" s="280"/>
      <c r="N4" s="280"/>
      <c r="O4" s="280"/>
      <c r="P4" s="280"/>
      <c r="Q4" s="280"/>
      <c r="R4" s="280"/>
      <c r="S4" s="280"/>
      <c r="T4" s="280"/>
      <c r="U4" s="280"/>
      <c r="V4" s="280"/>
    </row>
    <row r="5" spans="1:22" x14ac:dyDescent="0.3">
      <c r="A5" s="8" t="s">
        <v>59</v>
      </c>
      <c r="B5" s="8">
        <v>1</v>
      </c>
      <c r="C5" s="8">
        <f>IF(AND(B5&gt;1.1,B5&lt;5.01),1.1-(B5*0.1),IF(B5=1,1,0.3))</f>
        <v>1</v>
      </c>
      <c r="D5" s="8">
        <v>15</v>
      </c>
      <c r="E5" s="8">
        <f>IF(AND(D5&gt;2.99,D5&lt;9.99),D5*0.1,IF(D5&gt;9.99,1,0))</f>
        <v>1</v>
      </c>
      <c r="F5" s="1"/>
      <c r="G5" s="1"/>
      <c r="H5" s="1"/>
      <c r="I5" s="1"/>
      <c r="J5" s="1"/>
      <c r="K5" s="1"/>
      <c r="L5" s="16"/>
      <c r="M5" s="280"/>
      <c r="N5" s="280"/>
      <c r="O5" s="280"/>
      <c r="P5" s="280"/>
      <c r="Q5" s="280"/>
      <c r="R5" s="280"/>
      <c r="S5" s="280"/>
      <c r="T5" s="280"/>
      <c r="U5" s="280"/>
      <c r="V5" s="280"/>
    </row>
    <row r="6" spans="1:22" x14ac:dyDescent="0.3">
      <c r="A6" s="16"/>
      <c r="B6" s="16"/>
      <c r="C6" s="1"/>
      <c r="D6" s="1"/>
      <c r="E6" s="1"/>
      <c r="F6" s="1"/>
      <c r="G6" s="1"/>
      <c r="H6" s="1"/>
      <c r="I6" s="1"/>
      <c r="J6" s="1"/>
      <c r="K6" s="1"/>
      <c r="L6" s="16"/>
      <c r="M6" s="280"/>
      <c r="N6" s="280"/>
      <c r="O6" s="280"/>
      <c r="P6" s="280"/>
      <c r="Q6" s="280"/>
      <c r="R6" s="280"/>
      <c r="S6" s="280"/>
      <c r="T6" s="280"/>
      <c r="U6" s="280"/>
      <c r="V6" s="280"/>
    </row>
    <row r="7" spans="1:22" ht="14.45" customHeight="1" x14ac:dyDescent="0.3">
      <c r="A7" s="16"/>
      <c r="B7" s="16"/>
      <c r="C7" s="1"/>
      <c r="D7" s="1"/>
      <c r="E7" s="1"/>
      <c r="F7" s="1"/>
      <c r="G7" s="1"/>
      <c r="H7" s="1"/>
      <c r="I7" s="1"/>
      <c r="J7" s="1"/>
      <c r="K7" s="1"/>
      <c r="L7" s="16"/>
      <c r="M7" s="280"/>
      <c r="N7" s="280"/>
      <c r="O7" s="280"/>
      <c r="P7" s="280"/>
      <c r="Q7" s="280"/>
      <c r="R7" s="280"/>
      <c r="S7" s="280"/>
      <c r="T7" s="280"/>
      <c r="U7" s="280"/>
      <c r="V7" s="280"/>
    </row>
    <row r="8" spans="1:22" ht="27" customHeight="1" x14ac:dyDescent="0.3">
      <c r="A8" s="16"/>
      <c r="B8" s="16"/>
      <c r="C8" s="1"/>
      <c r="D8" s="1"/>
      <c r="E8" s="1"/>
      <c r="F8" s="1"/>
      <c r="G8" s="1"/>
      <c r="H8" s="1"/>
      <c r="I8" s="1"/>
      <c r="J8" s="1"/>
      <c r="K8" s="1"/>
      <c r="L8" s="16"/>
      <c r="M8" s="280"/>
      <c r="N8" s="280"/>
      <c r="O8" s="280"/>
      <c r="P8" s="280"/>
      <c r="Q8" s="280"/>
      <c r="R8" s="280"/>
      <c r="S8" s="280"/>
      <c r="T8" s="280"/>
      <c r="U8" s="280"/>
      <c r="V8" s="280"/>
    </row>
    <row r="9" spans="1:22" ht="27" customHeight="1" x14ac:dyDescent="0.3">
      <c r="A9" s="281" t="s">
        <v>61</v>
      </c>
      <c r="B9" s="281"/>
      <c r="C9" s="281"/>
      <c r="D9" s="264" t="s">
        <v>62</v>
      </c>
      <c r="E9" s="264"/>
      <c r="F9" s="264" t="s">
        <v>63</v>
      </c>
      <c r="G9" s="264"/>
      <c r="H9" s="264" t="s">
        <v>64</v>
      </c>
      <c r="I9" s="16"/>
      <c r="J9" s="16"/>
      <c r="K9" s="264" t="s">
        <v>65</v>
      </c>
      <c r="L9" s="16"/>
      <c r="M9" s="280"/>
      <c r="N9" s="280"/>
      <c r="O9" s="280"/>
      <c r="P9" s="280"/>
      <c r="Q9" s="280"/>
      <c r="R9" s="280"/>
      <c r="S9" s="280"/>
      <c r="T9" s="280"/>
      <c r="U9" s="280"/>
      <c r="V9" s="280"/>
    </row>
    <row r="10" spans="1:22" x14ac:dyDescent="0.3">
      <c r="A10" s="281"/>
      <c r="B10" s="281"/>
      <c r="C10" s="281"/>
      <c r="D10" s="264"/>
      <c r="E10" s="264"/>
      <c r="F10" s="264"/>
      <c r="G10" s="264"/>
      <c r="H10" s="264"/>
      <c r="I10" s="16"/>
      <c r="J10" s="16"/>
      <c r="K10" s="264"/>
      <c r="L10" s="16"/>
      <c r="M10" s="1"/>
      <c r="N10" s="1"/>
      <c r="O10" s="1"/>
      <c r="P10" s="1"/>
      <c r="Q10" s="1"/>
      <c r="R10" s="1"/>
      <c r="S10" s="1"/>
      <c r="T10" s="1"/>
      <c r="U10" s="1"/>
      <c r="V10" s="1"/>
    </row>
    <row r="11" spans="1:22" ht="14.45" customHeight="1" x14ac:dyDescent="0.3">
      <c r="A11" s="281" t="s">
        <v>76</v>
      </c>
      <c r="B11" s="281"/>
      <c r="C11" s="281"/>
      <c r="D11" s="281">
        <v>264000</v>
      </c>
      <c r="E11" s="281"/>
      <c r="F11" s="281">
        <v>264000</v>
      </c>
      <c r="G11" s="281"/>
      <c r="H11" s="5">
        <v>0.01</v>
      </c>
      <c r="I11" s="16"/>
      <c r="J11" s="16"/>
      <c r="K11" s="4">
        <f>F11*H11*C5*E5*0.5</f>
        <v>1320</v>
      </c>
      <c r="L11" s="16"/>
      <c r="M11" s="264" t="s">
        <v>77</v>
      </c>
      <c r="N11" s="264"/>
      <c r="O11" s="264"/>
      <c r="P11" s="264"/>
      <c r="Q11" s="264"/>
      <c r="R11" s="264"/>
      <c r="S11" s="264"/>
      <c r="T11" s="264"/>
      <c r="U11" s="264"/>
      <c r="V11" s="264"/>
    </row>
    <row r="12" spans="1:22" x14ac:dyDescent="0.3">
      <c r="A12" s="281" t="s">
        <v>78</v>
      </c>
      <c r="B12" s="281"/>
      <c r="C12" s="281"/>
      <c r="D12" s="281">
        <v>264000</v>
      </c>
      <c r="E12" s="281"/>
      <c r="F12" s="281">
        <v>100000</v>
      </c>
      <c r="G12" s="281"/>
      <c r="H12" s="5">
        <v>3.0000000000000001E-3</v>
      </c>
      <c r="I12" s="16"/>
      <c r="J12" s="16"/>
      <c r="K12" s="4">
        <f>F12*H12*C5*E5*0.33+10</f>
        <v>109</v>
      </c>
      <c r="L12" s="16"/>
      <c r="M12" s="264"/>
      <c r="N12" s="264"/>
      <c r="O12" s="264"/>
      <c r="P12" s="264"/>
      <c r="Q12" s="264"/>
      <c r="R12" s="264"/>
      <c r="S12" s="264"/>
      <c r="T12" s="264"/>
      <c r="U12" s="264"/>
      <c r="V12" s="264"/>
    </row>
    <row r="13" spans="1:22" ht="14.45" customHeight="1" x14ac:dyDescent="0.3">
      <c r="A13" s="281" t="s">
        <v>86</v>
      </c>
      <c r="B13" s="281" t="s">
        <v>34</v>
      </c>
      <c r="C13" s="281" t="s">
        <v>34</v>
      </c>
      <c r="D13" s="281">
        <v>264000</v>
      </c>
      <c r="E13" s="281"/>
      <c r="F13" s="281">
        <v>100000</v>
      </c>
      <c r="G13" s="281"/>
      <c r="H13" s="5">
        <v>2E-3</v>
      </c>
      <c r="I13" s="16"/>
      <c r="J13" s="16"/>
      <c r="K13" s="4">
        <f>F13*H13*C5*E5*0.33+10</f>
        <v>76</v>
      </c>
      <c r="L13" s="16"/>
      <c r="M13" s="280" t="s">
        <v>79</v>
      </c>
      <c r="N13" s="280"/>
      <c r="O13" s="280"/>
      <c r="P13" s="280"/>
      <c r="Q13" s="280"/>
      <c r="R13" s="280"/>
      <c r="S13" s="280"/>
      <c r="T13" s="280"/>
      <c r="U13" s="280"/>
      <c r="V13" s="280"/>
    </row>
    <row r="14" spans="1:22" x14ac:dyDescent="0.3">
      <c r="A14" s="281" t="s">
        <v>36</v>
      </c>
      <c r="B14" s="281" t="s">
        <v>36</v>
      </c>
      <c r="C14" s="281" t="s">
        <v>36</v>
      </c>
      <c r="D14" s="281">
        <v>264000</v>
      </c>
      <c r="E14" s="281"/>
      <c r="F14" s="281">
        <v>100000</v>
      </c>
      <c r="G14" s="281"/>
      <c r="H14" s="5">
        <v>1E-3</v>
      </c>
      <c r="I14" s="16"/>
      <c r="J14" s="16"/>
      <c r="K14" s="4">
        <f>F14*H14*C5*E5*0.33+10</f>
        <v>43</v>
      </c>
      <c r="L14" s="16"/>
      <c r="M14" s="280"/>
      <c r="N14" s="280"/>
      <c r="O14" s="280"/>
      <c r="P14" s="280"/>
      <c r="Q14" s="280"/>
      <c r="R14" s="280"/>
      <c r="S14" s="280"/>
      <c r="T14" s="280"/>
      <c r="U14" s="280"/>
      <c r="V14" s="280"/>
    </row>
    <row r="15" spans="1:22" x14ac:dyDescent="0.3">
      <c r="A15" s="281" t="s">
        <v>87</v>
      </c>
      <c r="B15" s="281"/>
      <c r="C15" s="281"/>
      <c r="D15" s="281">
        <v>264000</v>
      </c>
      <c r="E15" s="281"/>
      <c r="F15" s="281">
        <v>100000</v>
      </c>
      <c r="G15" s="281"/>
      <c r="H15" s="5">
        <v>3.0000000000000001E-3</v>
      </c>
      <c r="I15" s="16"/>
      <c r="J15" s="16"/>
      <c r="K15" s="4">
        <f>F15*H15*C5*E5*0.33+10</f>
        <v>109</v>
      </c>
      <c r="L15" s="16"/>
      <c r="M15" s="282"/>
      <c r="N15" s="282"/>
      <c r="O15" s="282"/>
      <c r="P15" s="282"/>
      <c r="Q15" s="282"/>
      <c r="R15" s="282"/>
      <c r="S15" s="282"/>
      <c r="T15" s="282"/>
      <c r="U15" s="282"/>
      <c r="V15" s="282"/>
    </row>
    <row r="16" spans="1:22" ht="14.45" customHeight="1" x14ac:dyDescent="0.3">
      <c r="A16" s="326" t="s">
        <v>88</v>
      </c>
      <c r="B16" s="264"/>
      <c r="C16" s="264"/>
      <c r="D16" s="16"/>
      <c r="E16" s="16"/>
      <c r="F16" s="16"/>
      <c r="G16" s="16"/>
      <c r="H16" s="16"/>
      <c r="I16" s="16"/>
      <c r="J16" s="3" t="s">
        <v>80</v>
      </c>
      <c r="K16" s="2">
        <f>SUM(K11:K15)</f>
        <v>1657</v>
      </c>
      <c r="L16" s="16"/>
      <c r="M16" s="280" t="s">
        <v>81</v>
      </c>
      <c r="N16" s="280"/>
      <c r="O16" s="280"/>
      <c r="P16" s="280"/>
      <c r="Q16" s="280"/>
      <c r="R16" s="280"/>
      <c r="S16" s="280"/>
      <c r="T16" s="280"/>
      <c r="U16" s="280"/>
      <c r="V16" s="280"/>
    </row>
    <row r="17" spans="1:22" x14ac:dyDescent="0.3">
      <c r="A17" s="264"/>
      <c r="B17" s="264"/>
      <c r="C17" s="264"/>
      <c r="D17" s="16"/>
      <c r="E17" s="16"/>
      <c r="F17" s="16"/>
      <c r="G17" s="16"/>
      <c r="H17" s="16"/>
      <c r="I17" s="16"/>
      <c r="J17" s="16"/>
      <c r="K17" s="16"/>
      <c r="L17" s="16"/>
      <c r="M17" s="280"/>
      <c r="N17" s="280"/>
      <c r="O17" s="280"/>
      <c r="P17" s="280"/>
      <c r="Q17" s="280"/>
      <c r="R17" s="280"/>
      <c r="S17" s="280"/>
      <c r="T17" s="280"/>
      <c r="U17" s="280"/>
      <c r="V17" s="280"/>
    </row>
    <row r="18" spans="1:22" x14ac:dyDescent="0.3">
      <c r="A18" s="264"/>
      <c r="B18" s="264"/>
      <c r="C18" s="264"/>
      <c r="D18" s="16"/>
      <c r="E18" s="16"/>
      <c r="F18" s="16"/>
      <c r="G18" s="16"/>
      <c r="H18" s="16"/>
      <c r="I18" s="16"/>
      <c r="J18" s="16"/>
      <c r="K18" s="16"/>
      <c r="L18" s="16"/>
      <c r="M18" s="280"/>
      <c r="N18" s="280"/>
      <c r="O18" s="280"/>
      <c r="P18" s="280"/>
      <c r="Q18" s="280"/>
      <c r="R18" s="280"/>
      <c r="S18" s="280"/>
      <c r="T18" s="280"/>
      <c r="U18" s="280"/>
      <c r="V18" s="280"/>
    </row>
    <row r="19" spans="1:22" x14ac:dyDescent="0.3">
      <c r="A19" s="264"/>
      <c r="B19" s="264"/>
      <c r="C19" s="264"/>
      <c r="D19" s="16"/>
      <c r="E19" s="16"/>
      <c r="F19" s="16"/>
      <c r="G19" s="16"/>
      <c r="H19" s="16"/>
      <c r="I19" s="16"/>
      <c r="J19" s="16"/>
      <c r="K19" s="16"/>
      <c r="L19" s="16"/>
      <c r="M19" s="280"/>
      <c r="N19" s="280"/>
      <c r="O19" s="280"/>
      <c r="P19" s="280"/>
      <c r="Q19" s="280"/>
      <c r="R19" s="280"/>
      <c r="S19" s="280"/>
      <c r="T19" s="280"/>
      <c r="U19" s="280"/>
      <c r="V19" s="280"/>
    </row>
    <row r="20" spans="1:22" x14ac:dyDescent="0.3">
      <c r="A20" s="264"/>
      <c r="B20" s="264"/>
      <c r="C20" s="264"/>
      <c r="D20" s="16"/>
      <c r="E20" s="16"/>
      <c r="F20" s="16"/>
      <c r="G20" s="16"/>
      <c r="H20" s="16"/>
      <c r="I20" s="16"/>
      <c r="J20" s="16"/>
      <c r="K20" s="16"/>
      <c r="L20" s="16"/>
      <c r="M20" s="280"/>
      <c r="N20" s="280"/>
      <c r="O20" s="280"/>
      <c r="P20" s="280"/>
      <c r="Q20" s="280"/>
      <c r="R20" s="280"/>
      <c r="S20" s="280"/>
      <c r="T20" s="280"/>
      <c r="U20" s="280"/>
      <c r="V20" s="280"/>
    </row>
    <row r="21" spans="1:22" x14ac:dyDescent="0.3">
      <c r="A21" s="264"/>
      <c r="B21" s="264"/>
      <c r="C21" s="264"/>
      <c r="D21" s="16"/>
      <c r="E21" s="16"/>
      <c r="F21" s="16"/>
      <c r="G21" s="16"/>
      <c r="H21" s="16"/>
      <c r="I21" s="16"/>
      <c r="J21" s="16"/>
      <c r="K21" s="16"/>
      <c r="L21" s="16"/>
      <c r="M21" s="280"/>
      <c r="N21" s="280"/>
      <c r="O21" s="280"/>
      <c r="P21" s="280"/>
      <c r="Q21" s="280"/>
      <c r="R21" s="280"/>
      <c r="S21" s="280"/>
      <c r="T21" s="280"/>
      <c r="U21" s="280"/>
      <c r="V21" s="280"/>
    </row>
    <row r="22" spans="1:22" x14ac:dyDescent="0.3">
      <c r="A22" s="16"/>
      <c r="B22" s="16"/>
      <c r="C22" s="16"/>
      <c r="D22" s="16"/>
      <c r="E22" s="16"/>
      <c r="F22" s="16"/>
      <c r="G22" s="16"/>
      <c r="H22" s="16"/>
      <c r="I22" s="16"/>
      <c r="J22" s="16"/>
      <c r="K22" s="16"/>
      <c r="L22" s="16"/>
      <c r="M22" s="1"/>
      <c r="N22" s="1"/>
      <c r="O22" s="1"/>
      <c r="P22" s="1"/>
      <c r="Q22" s="1"/>
      <c r="R22" s="1"/>
      <c r="S22" s="1"/>
      <c r="T22" s="1"/>
      <c r="U22" s="1"/>
      <c r="V22" s="1"/>
    </row>
    <row r="23" spans="1:22" x14ac:dyDescent="0.3">
      <c r="A23" s="16" t="s">
        <v>82</v>
      </c>
      <c r="B23" s="16"/>
      <c r="C23" s="16"/>
      <c r="D23" s="16"/>
      <c r="E23" s="16"/>
      <c r="F23" s="16"/>
      <c r="G23" s="16"/>
      <c r="H23" s="16"/>
      <c r="I23" s="16"/>
      <c r="J23" s="16"/>
      <c r="K23" s="16"/>
      <c r="L23" s="16"/>
      <c r="M23" s="280" t="s">
        <v>85</v>
      </c>
      <c r="N23" s="280"/>
      <c r="O23" s="280"/>
      <c r="P23" s="280"/>
      <c r="Q23" s="280"/>
      <c r="R23" s="280"/>
      <c r="S23" s="280"/>
      <c r="T23" s="280"/>
      <c r="U23" s="280"/>
      <c r="V23" s="280"/>
    </row>
    <row r="24" spans="1:22" ht="14.45" customHeight="1" x14ac:dyDescent="0.3">
      <c r="A24" s="16" t="s">
        <v>83</v>
      </c>
      <c r="B24" s="16" t="s">
        <v>65</v>
      </c>
      <c r="C24" s="16"/>
      <c r="D24" s="16" t="s">
        <v>70</v>
      </c>
      <c r="E24" s="16"/>
      <c r="F24" s="16"/>
      <c r="G24" s="16"/>
      <c r="H24" s="16"/>
      <c r="I24" s="16"/>
      <c r="J24" s="16"/>
      <c r="K24" s="16"/>
      <c r="L24" s="16"/>
      <c r="M24" s="280"/>
      <c r="N24" s="280"/>
      <c r="O24" s="280"/>
      <c r="P24" s="280"/>
      <c r="Q24" s="280"/>
      <c r="R24" s="280"/>
      <c r="S24" s="280"/>
      <c r="T24" s="280"/>
      <c r="U24" s="280"/>
      <c r="V24" s="280"/>
    </row>
    <row r="25" spans="1:22" x14ac:dyDescent="0.3">
      <c r="A25" s="16">
        <v>200000</v>
      </c>
      <c r="B25" s="4">
        <f>A25/100</f>
        <v>2000</v>
      </c>
      <c r="C25" s="16"/>
      <c r="D25" s="16" t="s">
        <v>84</v>
      </c>
      <c r="E25" s="16"/>
      <c r="F25" s="16"/>
      <c r="G25" s="16"/>
      <c r="H25" s="16"/>
      <c r="I25" s="16"/>
      <c r="J25" s="16"/>
      <c r="K25" s="16"/>
      <c r="L25" s="16"/>
      <c r="M25" s="280"/>
      <c r="N25" s="280"/>
      <c r="O25" s="280"/>
      <c r="P25" s="280"/>
      <c r="Q25" s="280"/>
      <c r="R25" s="280"/>
      <c r="S25" s="280"/>
      <c r="T25" s="280"/>
      <c r="U25" s="280"/>
      <c r="V25" s="280"/>
    </row>
    <row r="26" spans="1:22" x14ac:dyDescent="0.3">
      <c r="A26" s="16"/>
      <c r="B26" s="16"/>
      <c r="C26" s="16"/>
      <c r="D26" s="16"/>
      <c r="E26" s="16"/>
      <c r="F26" s="16"/>
      <c r="G26" s="16"/>
      <c r="H26" s="16"/>
      <c r="I26" s="16"/>
      <c r="J26" s="16"/>
      <c r="K26" s="16"/>
      <c r="L26" s="16"/>
      <c r="M26" s="280"/>
      <c r="N26" s="280"/>
      <c r="O26" s="280"/>
      <c r="P26" s="280"/>
      <c r="Q26" s="280"/>
      <c r="R26" s="280"/>
      <c r="S26" s="280"/>
      <c r="T26" s="280"/>
      <c r="U26" s="280"/>
      <c r="V26" s="280"/>
    </row>
    <row r="27" spans="1:22" x14ac:dyDescent="0.3">
      <c r="A27" s="16"/>
      <c r="B27" s="16"/>
      <c r="C27" s="16"/>
      <c r="D27" s="16"/>
      <c r="E27" s="16"/>
      <c r="F27" s="16"/>
      <c r="G27" s="16"/>
      <c r="H27" s="16"/>
      <c r="I27" s="16"/>
      <c r="J27" s="16"/>
      <c r="K27" s="16"/>
      <c r="L27" s="16"/>
      <c r="M27" s="280"/>
      <c r="N27" s="280"/>
      <c r="O27" s="280"/>
      <c r="P27" s="280"/>
      <c r="Q27" s="280"/>
      <c r="R27" s="280"/>
      <c r="S27" s="280"/>
      <c r="T27" s="280"/>
      <c r="U27" s="280"/>
      <c r="V27" s="280"/>
    </row>
    <row r="28" spans="1:22" x14ac:dyDescent="0.3">
      <c r="A28" s="16"/>
      <c r="B28" s="16"/>
      <c r="C28" s="16"/>
      <c r="D28" s="16"/>
      <c r="E28" s="16"/>
      <c r="F28" s="16"/>
      <c r="G28" s="16"/>
      <c r="H28" s="16"/>
      <c r="I28" s="16"/>
      <c r="J28" s="16"/>
      <c r="K28" s="16"/>
      <c r="L28" s="16"/>
      <c r="M28" s="280"/>
      <c r="N28" s="280"/>
      <c r="O28" s="280"/>
      <c r="P28" s="280"/>
      <c r="Q28" s="280"/>
      <c r="R28" s="280"/>
      <c r="S28" s="280"/>
      <c r="T28" s="280"/>
      <c r="U28" s="280"/>
      <c r="V28" s="280"/>
    </row>
  </sheetData>
  <mergeCells count="28">
    <mergeCell ref="A2:L3"/>
    <mergeCell ref="M2:V9"/>
    <mergeCell ref="A9:C10"/>
    <mergeCell ref="D9:E10"/>
    <mergeCell ref="F9:G10"/>
    <mergeCell ref="H9:H10"/>
    <mergeCell ref="K9:K10"/>
    <mergeCell ref="A11:C11"/>
    <mergeCell ref="D11:E11"/>
    <mergeCell ref="F11:G11"/>
    <mergeCell ref="M11:V12"/>
    <mergeCell ref="A12:C12"/>
    <mergeCell ref="D12:E12"/>
    <mergeCell ref="F12:G12"/>
    <mergeCell ref="A13:C13"/>
    <mergeCell ref="D13:E13"/>
    <mergeCell ref="F13:G13"/>
    <mergeCell ref="M13:V14"/>
    <mergeCell ref="A14:C14"/>
    <mergeCell ref="D14:E14"/>
    <mergeCell ref="F14:G14"/>
    <mergeCell ref="M23:V28"/>
    <mergeCell ref="A15:C15"/>
    <mergeCell ref="D15:E15"/>
    <mergeCell ref="F15:G15"/>
    <mergeCell ref="M15:V15"/>
    <mergeCell ref="A16:C21"/>
    <mergeCell ref="M16:V21"/>
  </mergeCells>
  <dataValidations count="2">
    <dataValidation type="list" allowBlank="1" showInputMessage="1" showErrorMessage="1" sqref="A5" xr:uid="{AABCE0ED-BEB1-428C-BC90-F0BF616BCBE4}">
      <formula1>"Resident, Anadramous"</formula1>
    </dataValidation>
    <dataValidation type="list" allowBlank="1" showInputMessage="1" showErrorMessage="1" sqref="B5" xr:uid="{7F8C67C2-9CE7-4C14-8E6A-B5B88B7908FB}">
      <formula1>"1,2,3,4,5,6,7,8,9,10,11,12,13,14,15,16,17,18,19,20"</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F459E-CCB8-4F21-8BC1-BEA485C19D53}">
  <dimension ref="A1:V28"/>
  <sheetViews>
    <sheetView workbookViewId="0">
      <selection activeCell="D11" sqref="D11:G15"/>
    </sheetView>
  </sheetViews>
  <sheetFormatPr defaultColWidth="8.875" defaultRowHeight="16.5" x14ac:dyDescent="0.3"/>
  <cols>
    <col min="1" max="1" width="25.875" style="7" customWidth="1"/>
    <col min="2" max="2" width="19.875" style="7" customWidth="1"/>
    <col min="3" max="3" width="20.5" style="7" customWidth="1"/>
    <col min="4" max="4" width="16.75" style="7" customWidth="1"/>
    <col min="5" max="5" width="21.625" style="7" customWidth="1"/>
    <col min="6" max="6" width="8.875" style="7"/>
    <col min="7" max="7" width="4.5" style="7" customWidth="1"/>
    <col min="8" max="8" width="10.375" style="7" customWidth="1"/>
    <col min="9" max="9" width="10.625" style="7" customWidth="1"/>
    <col min="10" max="10" width="8.875" style="7"/>
    <col min="11" max="11" width="10.5" style="7" customWidth="1"/>
    <col min="12" max="16384" width="8.875" style="7"/>
  </cols>
  <sheetData>
    <row r="1" spans="1:22" ht="23.25" x14ac:dyDescent="0.35">
      <c r="A1" s="16" t="s">
        <v>72</v>
      </c>
      <c r="B1" s="16"/>
      <c r="C1" s="11" t="s">
        <v>90</v>
      </c>
      <c r="D1" s="16"/>
      <c r="E1" s="16"/>
      <c r="F1" s="16"/>
      <c r="G1" s="16"/>
      <c r="H1" s="16"/>
      <c r="I1" s="16"/>
      <c r="J1" s="16"/>
      <c r="K1" s="17">
        <f>SUM(K16,B25)</f>
        <v>225.19200000000001</v>
      </c>
      <c r="L1" s="16"/>
      <c r="M1" s="16"/>
      <c r="N1" s="16"/>
      <c r="O1" s="16"/>
      <c r="P1" s="16"/>
      <c r="Q1" s="16"/>
      <c r="R1" s="16"/>
      <c r="S1" s="16"/>
      <c r="T1" s="16"/>
      <c r="U1" s="16"/>
      <c r="V1" s="16"/>
    </row>
    <row r="2" spans="1:22" x14ac:dyDescent="0.3">
      <c r="A2" s="283" t="s">
        <v>74</v>
      </c>
      <c r="B2" s="283"/>
      <c r="C2" s="283"/>
      <c r="D2" s="283"/>
      <c r="E2" s="283"/>
      <c r="F2" s="283"/>
      <c r="G2" s="283"/>
      <c r="H2" s="283"/>
      <c r="I2" s="283"/>
      <c r="J2" s="283"/>
      <c r="K2" s="283"/>
      <c r="L2" s="283"/>
      <c r="M2" s="284" t="s">
        <v>75</v>
      </c>
      <c r="N2" s="280"/>
      <c r="O2" s="280"/>
      <c r="P2" s="280"/>
      <c r="Q2" s="280"/>
      <c r="R2" s="280"/>
      <c r="S2" s="280"/>
      <c r="T2" s="280"/>
      <c r="U2" s="280"/>
      <c r="V2" s="280"/>
    </row>
    <row r="3" spans="1:22" x14ac:dyDescent="0.3">
      <c r="A3" s="283"/>
      <c r="B3" s="283"/>
      <c r="C3" s="283"/>
      <c r="D3" s="283"/>
      <c r="E3" s="283"/>
      <c r="F3" s="283"/>
      <c r="G3" s="283"/>
      <c r="H3" s="283"/>
      <c r="I3" s="283"/>
      <c r="J3" s="283"/>
      <c r="K3" s="283"/>
      <c r="L3" s="283"/>
      <c r="M3" s="280"/>
      <c r="N3" s="280"/>
      <c r="O3" s="280"/>
      <c r="P3" s="280"/>
      <c r="Q3" s="280"/>
      <c r="R3" s="280"/>
      <c r="S3" s="280"/>
      <c r="T3" s="280"/>
      <c r="U3" s="280"/>
      <c r="V3" s="280"/>
    </row>
    <row r="4" spans="1:22" x14ac:dyDescent="0.3">
      <c r="A4" s="8" t="s">
        <v>54</v>
      </c>
      <c r="B4" s="8" t="s">
        <v>55</v>
      </c>
      <c r="C4" s="8" t="s">
        <v>56</v>
      </c>
      <c r="D4" s="8" t="s">
        <v>57</v>
      </c>
      <c r="E4" s="8" t="s">
        <v>58</v>
      </c>
      <c r="F4" s="1"/>
      <c r="G4" s="1"/>
      <c r="H4" s="1"/>
      <c r="I4" s="1"/>
      <c r="J4" s="1"/>
      <c r="K4" s="1"/>
      <c r="L4" s="16"/>
      <c r="M4" s="280"/>
      <c r="N4" s="280"/>
      <c r="O4" s="280"/>
      <c r="P4" s="280"/>
      <c r="Q4" s="280"/>
      <c r="R4" s="280"/>
      <c r="S4" s="280"/>
      <c r="T4" s="280"/>
      <c r="U4" s="280"/>
      <c r="V4" s="280"/>
    </row>
    <row r="5" spans="1:22" x14ac:dyDescent="0.3">
      <c r="A5" s="8" t="s">
        <v>91</v>
      </c>
      <c r="B5" s="8">
        <v>1</v>
      </c>
      <c r="C5" s="8">
        <f>IF(AND(B5&gt;1.1,B5&lt;5.01),1.1-(B5*0.1),IF(B5=1,1,0.3))</f>
        <v>1</v>
      </c>
      <c r="D5" s="8">
        <v>2</v>
      </c>
      <c r="E5" s="8">
        <f>IF(AND(D5&gt;1.99,D5&lt;9.99),D5*0.1,IF(D5&gt;9.99,1,0))</f>
        <v>0.2</v>
      </c>
      <c r="F5" s="1"/>
      <c r="G5" s="1"/>
      <c r="H5" s="1"/>
      <c r="I5" s="1"/>
      <c r="J5" s="1"/>
      <c r="K5" s="1"/>
      <c r="L5" s="16"/>
      <c r="M5" s="280"/>
      <c r="N5" s="280"/>
      <c r="O5" s="280"/>
      <c r="P5" s="280"/>
      <c r="Q5" s="280"/>
      <c r="R5" s="280"/>
      <c r="S5" s="280"/>
      <c r="T5" s="280"/>
      <c r="U5" s="280"/>
      <c r="V5" s="280"/>
    </row>
    <row r="6" spans="1:22" x14ac:dyDescent="0.3">
      <c r="A6" s="16"/>
      <c r="B6" s="16"/>
      <c r="C6" s="1"/>
      <c r="D6" s="1"/>
      <c r="E6" s="1"/>
      <c r="F6" s="1"/>
      <c r="G6" s="1"/>
      <c r="H6" s="1"/>
      <c r="I6" s="1"/>
      <c r="J6" s="1"/>
      <c r="K6" s="1"/>
      <c r="L6" s="16"/>
      <c r="M6" s="280"/>
      <c r="N6" s="280"/>
      <c r="O6" s="280"/>
      <c r="P6" s="280"/>
      <c r="Q6" s="280"/>
      <c r="R6" s="280"/>
      <c r="S6" s="280"/>
      <c r="T6" s="280"/>
      <c r="U6" s="280"/>
      <c r="V6" s="280"/>
    </row>
    <row r="7" spans="1:22" ht="14.45" customHeight="1" x14ac:dyDescent="0.3">
      <c r="A7" s="16"/>
      <c r="B7" s="16"/>
      <c r="C7" s="1"/>
      <c r="D7" s="1"/>
      <c r="E7" s="1"/>
      <c r="F7" s="1"/>
      <c r="G7" s="1"/>
      <c r="H7" s="1"/>
      <c r="I7" s="1"/>
      <c r="J7" s="1"/>
      <c r="K7" s="1"/>
      <c r="L7" s="16"/>
      <c r="M7" s="280"/>
      <c r="N7" s="280"/>
      <c r="O7" s="280"/>
      <c r="P7" s="280"/>
      <c r="Q7" s="280"/>
      <c r="R7" s="280"/>
      <c r="S7" s="280"/>
      <c r="T7" s="280"/>
      <c r="U7" s="280"/>
      <c r="V7" s="280"/>
    </row>
    <row r="8" spans="1:22" ht="27" customHeight="1" x14ac:dyDescent="0.3">
      <c r="A8" s="16"/>
      <c r="B8" s="16"/>
      <c r="C8" s="1"/>
      <c r="D8" s="1"/>
      <c r="E8" s="1"/>
      <c r="F8" s="1"/>
      <c r="G8" s="1"/>
      <c r="H8" s="1"/>
      <c r="I8" s="1"/>
      <c r="J8" s="1"/>
      <c r="K8" s="1"/>
      <c r="L8" s="16"/>
      <c r="M8" s="280"/>
      <c r="N8" s="280"/>
      <c r="O8" s="280"/>
      <c r="P8" s="280"/>
      <c r="Q8" s="280"/>
      <c r="R8" s="280"/>
      <c r="S8" s="280"/>
      <c r="T8" s="280"/>
      <c r="U8" s="280"/>
      <c r="V8" s="280"/>
    </row>
    <row r="9" spans="1:22" ht="27" customHeight="1" x14ac:dyDescent="0.3">
      <c r="A9" s="281" t="s">
        <v>61</v>
      </c>
      <c r="B9" s="281"/>
      <c r="C9" s="281"/>
      <c r="D9" s="264" t="s">
        <v>62</v>
      </c>
      <c r="E9" s="264"/>
      <c r="F9" s="264" t="s">
        <v>63</v>
      </c>
      <c r="G9" s="264"/>
      <c r="H9" s="264" t="s">
        <v>64</v>
      </c>
      <c r="I9" s="16"/>
      <c r="J9" s="16"/>
      <c r="K9" s="264" t="s">
        <v>65</v>
      </c>
      <c r="L9" s="16"/>
      <c r="M9" s="280"/>
      <c r="N9" s="280"/>
      <c r="O9" s="280"/>
      <c r="P9" s="280"/>
      <c r="Q9" s="280"/>
      <c r="R9" s="280"/>
      <c r="S9" s="280"/>
      <c r="T9" s="280"/>
      <c r="U9" s="280"/>
      <c r="V9" s="280"/>
    </row>
    <row r="10" spans="1:22" x14ac:dyDescent="0.3">
      <c r="A10" s="281"/>
      <c r="B10" s="281"/>
      <c r="C10" s="281"/>
      <c r="D10" s="264"/>
      <c r="E10" s="264"/>
      <c r="F10" s="264"/>
      <c r="G10" s="264"/>
      <c r="H10" s="264"/>
      <c r="I10" s="16"/>
      <c r="J10" s="16"/>
      <c r="K10" s="264"/>
      <c r="L10" s="16"/>
      <c r="M10" s="1"/>
      <c r="N10" s="1"/>
      <c r="O10" s="1"/>
      <c r="P10" s="1"/>
      <c r="Q10" s="1"/>
      <c r="R10" s="1"/>
      <c r="S10" s="1"/>
      <c r="T10" s="1"/>
      <c r="U10" s="1"/>
      <c r="V10" s="1"/>
    </row>
    <row r="11" spans="1:22" ht="14.45" customHeight="1" x14ac:dyDescent="0.3">
      <c r="A11" s="281" t="s">
        <v>76</v>
      </c>
      <c r="B11" s="281"/>
      <c r="C11" s="281"/>
      <c r="D11" s="281">
        <v>79200</v>
      </c>
      <c r="E11" s="281"/>
      <c r="F11" s="281">
        <v>79200</v>
      </c>
      <c r="G11" s="281"/>
      <c r="H11" s="5">
        <v>0.01</v>
      </c>
      <c r="I11" s="16"/>
      <c r="J11" s="16"/>
      <c r="K11" s="4">
        <f>F11*H11*C5*E5*0.33</f>
        <v>52.272000000000006</v>
      </c>
      <c r="L11" s="16"/>
      <c r="M11" s="264" t="s">
        <v>77</v>
      </c>
      <c r="N11" s="264"/>
      <c r="O11" s="264"/>
      <c r="P11" s="264"/>
      <c r="Q11" s="264"/>
      <c r="R11" s="264"/>
      <c r="S11" s="264"/>
      <c r="T11" s="264"/>
      <c r="U11" s="264"/>
      <c r="V11" s="264"/>
    </row>
    <row r="12" spans="1:22" x14ac:dyDescent="0.3">
      <c r="A12" s="281" t="s">
        <v>89</v>
      </c>
      <c r="B12" s="281"/>
      <c r="C12" s="281"/>
      <c r="D12" s="281">
        <v>79200</v>
      </c>
      <c r="E12" s="281"/>
      <c r="F12" s="281">
        <v>10000</v>
      </c>
      <c r="G12" s="281"/>
      <c r="H12" s="5">
        <v>2E-3</v>
      </c>
      <c r="I12" s="16"/>
      <c r="J12" s="16"/>
      <c r="K12" s="4">
        <f>F12*H12*C5*E5*0.33+10</f>
        <v>11.32</v>
      </c>
      <c r="L12" s="16"/>
      <c r="M12" s="264"/>
      <c r="N12" s="264"/>
      <c r="O12" s="264"/>
      <c r="P12" s="264"/>
      <c r="Q12" s="264"/>
      <c r="R12" s="264"/>
      <c r="S12" s="264"/>
      <c r="T12" s="264"/>
      <c r="U12" s="264"/>
      <c r="V12" s="264"/>
    </row>
    <row r="13" spans="1:22" ht="14.45" customHeight="1" x14ac:dyDescent="0.3">
      <c r="A13" s="281" t="s">
        <v>87</v>
      </c>
      <c r="B13" s="281" t="s">
        <v>34</v>
      </c>
      <c r="C13" s="281" t="s">
        <v>34</v>
      </c>
      <c r="D13" s="281">
        <v>79200</v>
      </c>
      <c r="E13" s="281"/>
      <c r="F13" s="281">
        <v>10000</v>
      </c>
      <c r="G13" s="281"/>
      <c r="H13" s="5">
        <v>3.0000000000000001E-3</v>
      </c>
      <c r="I13" s="16"/>
      <c r="J13" s="16"/>
      <c r="K13" s="4">
        <f>F13*H13*C5*E5*0.33+10</f>
        <v>11.98</v>
      </c>
      <c r="L13" s="16"/>
      <c r="M13" s="280" t="s">
        <v>79</v>
      </c>
      <c r="N13" s="280"/>
      <c r="O13" s="280"/>
      <c r="P13" s="280"/>
      <c r="Q13" s="280"/>
      <c r="R13" s="280"/>
      <c r="S13" s="280"/>
      <c r="T13" s="280"/>
      <c r="U13" s="280"/>
      <c r="V13" s="280"/>
    </row>
    <row r="14" spans="1:22" x14ac:dyDescent="0.3">
      <c r="A14" s="281" t="s">
        <v>86</v>
      </c>
      <c r="B14" s="281" t="s">
        <v>36</v>
      </c>
      <c r="C14" s="281" t="s">
        <v>36</v>
      </c>
      <c r="D14" s="281">
        <v>79200</v>
      </c>
      <c r="E14" s="281"/>
      <c r="F14" s="281">
        <v>10000</v>
      </c>
      <c r="G14" s="281"/>
      <c r="H14" s="5">
        <v>2E-3</v>
      </c>
      <c r="I14" s="16"/>
      <c r="J14" s="16"/>
      <c r="K14" s="4">
        <f>F14*H14*C5*E5*0.33+10</f>
        <v>11.32</v>
      </c>
      <c r="L14" s="16"/>
      <c r="M14" s="280"/>
      <c r="N14" s="280"/>
      <c r="O14" s="280"/>
      <c r="P14" s="280"/>
      <c r="Q14" s="280"/>
      <c r="R14" s="280"/>
      <c r="S14" s="280"/>
      <c r="T14" s="280"/>
      <c r="U14" s="280"/>
      <c r="V14" s="280"/>
    </row>
    <row r="15" spans="1:22" x14ac:dyDescent="0.3">
      <c r="A15" s="281" t="s">
        <v>36</v>
      </c>
      <c r="B15" s="281"/>
      <c r="C15" s="281"/>
      <c r="D15" s="281">
        <v>79200</v>
      </c>
      <c r="E15" s="281"/>
      <c r="F15" s="281">
        <v>50000</v>
      </c>
      <c r="G15" s="281"/>
      <c r="H15" s="5">
        <v>1E-3</v>
      </c>
      <c r="I15" s="16"/>
      <c r="J15" s="16"/>
      <c r="K15" s="4">
        <f>F15*H15*C5*E5*0.33+10</f>
        <v>13.3</v>
      </c>
      <c r="L15" s="16"/>
      <c r="M15" s="282"/>
      <c r="N15" s="282"/>
      <c r="O15" s="282"/>
      <c r="P15" s="282"/>
      <c r="Q15" s="282"/>
      <c r="R15" s="282"/>
      <c r="S15" s="282"/>
      <c r="T15" s="282"/>
      <c r="U15" s="282"/>
      <c r="V15" s="282"/>
    </row>
    <row r="16" spans="1:22" ht="14.45" customHeight="1" x14ac:dyDescent="0.3">
      <c r="A16" s="326" t="s">
        <v>88</v>
      </c>
      <c r="B16" s="264"/>
      <c r="C16" s="264"/>
      <c r="D16" s="16"/>
      <c r="E16" s="16"/>
      <c r="F16" s="16"/>
      <c r="G16" s="16"/>
      <c r="H16" s="16"/>
      <c r="I16" s="16"/>
      <c r="J16" s="3" t="s">
        <v>80</v>
      </c>
      <c r="K16" s="2">
        <f>SUM(K11:K15)</f>
        <v>100.19199999999999</v>
      </c>
      <c r="L16" s="16"/>
      <c r="M16" s="280" t="s">
        <v>81</v>
      </c>
      <c r="N16" s="280"/>
      <c r="O16" s="280"/>
      <c r="P16" s="280"/>
      <c r="Q16" s="280"/>
      <c r="R16" s="280"/>
      <c r="S16" s="280"/>
      <c r="T16" s="280"/>
      <c r="U16" s="280"/>
      <c r="V16" s="280"/>
    </row>
    <row r="17" spans="1:22" x14ac:dyDescent="0.3">
      <c r="A17" s="264"/>
      <c r="B17" s="264"/>
      <c r="C17" s="264"/>
      <c r="D17" s="16"/>
      <c r="E17" s="16"/>
      <c r="F17" s="16"/>
      <c r="G17" s="16"/>
      <c r="H17" s="16"/>
      <c r="I17" s="16"/>
      <c r="J17" s="16"/>
      <c r="K17" s="16"/>
      <c r="L17" s="16"/>
      <c r="M17" s="280"/>
      <c r="N17" s="280"/>
      <c r="O17" s="280"/>
      <c r="P17" s="280"/>
      <c r="Q17" s="280"/>
      <c r="R17" s="280"/>
      <c r="S17" s="280"/>
      <c r="T17" s="280"/>
      <c r="U17" s="280"/>
      <c r="V17" s="280"/>
    </row>
    <row r="18" spans="1:22" x14ac:dyDescent="0.3">
      <c r="A18" s="264"/>
      <c r="B18" s="264"/>
      <c r="C18" s="264"/>
      <c r="D18" s="16"/>
      <c r="E18" s="16"/>
      <c r="F18" s="16"/>
      <c r="G18" s="16"/>
      <c r="H18" s="16"/>
      <c r="I18" s="16"/>
      <c r="J18" s="16"/>
      <c r="K18" s="16"/>
      <c r="L18" s="16"/>
      <c r="M18" s="280"/>
      <c r="N18" s="280"/>
      <c r="O18" s="280"/>
      <c r="P18" s="280"/>
      <c r="Q18" s="280"/>
      <c r="R18" s="280"/>
      <c r="S18" s="280"/>
      <c r="T18" s="280"/>
      <c r="U18" s="280"/>
      <c r="V18" s="280"/>
    </row>
    <row r="19" spans="1:22" x14ac:dyDescent="0.3">
      <c r="A19" s="264"/>
      <c r="B19" s="264"/>
      <c r="C19" s="264"/>
      <c r="D19" s="16"/>
      <c r="E19" s="16"/>
      <c r="F19" s="16"/>
      <c r="G19" s="16"/>
      <c r="H19" s="16"/>
      <c r="I19" s="16"/>
      <c r="J19" s="16"/>
      <c r="K19" s="16"/>
      <c r="L19" s="16"/>
      <c r="M19" s="280"/>
      <c r="N19" s="280"/>
      <c r="O19" s="280"/>
      <c r="P19" s="280"/>
      <c r="Q19" s="280"/>
      <c r="R19" s="280"/>
      <c r="S19" s="280"/>
      <c r="T19" s="280"/>
      <c r="U19" s="280"/>
      <c r="V19" s="280"/>
    </row>
    <row r="20" spans="1:22" x14ac:dyDescent="0.3">
      <c r="A20" s="264"/>
      <c r="B20" s="264"/>
      <c r="C20" s="264"/>
      <c r="D20" s="16"/>
      <c r="E20" s="16"/>
      <c r="F20" s="16"/>
      <c r="G20" s="16"/>
      <c r="H20" s="16"/>
      <c r="I20" s="16"/>
      <c r="J20" s="16"/>
      <c r="K20" s="16"/>
      <c r="L20" s="16"/>
      <c r="M20" s="280"/>
      <c r="N20" s="280"/>
      <c r="O20" s="280"/>
      <c r="P20" s="280"/>
      <c r="Q20" s="280"/>
      <c r="R20" s="280"/>
      <c r="S20" s="280"/>
      <c r="T20" s="280"/>
      <c r="U20" s="280"/>
      <c r="V20" s="280"/>
    </row>
    <row r="21" spans="1:22" x14ac:dyDescent="0.3">
      <c r="A21" s="264"/>
      <c r="B21" s="264"/>
      <c r="C21" s="264"/>
      <c r="D21" s="16"/>
      <c r="E21" s="16"/>
      <c r="F21" s="16"/>
      <c r="G21" s="16"/>
      <c r="H21" s="16"/>
      <c r="I21" s="16"/>
      <c r="J21" s="16"/>
      <c r="K21" s="16"/>
      <c r="L21" s="16"/>
      <c r="M21" s="280"/>
      <c r="N21" s="280"/>
      <c r="O21" s="280"/>
      <c r="P21" s="280"/>
      <c r="Q21" s="280"/>
      <c r="R21" s="280"/>
      <c r="S21" s="280"/>
      <c r="T21" s="280"/>
      <c r="U21" s="280"/>
      <c r="V21" s="280"/>
    </row>
    <row r="22" spans="1:22" x14ac:dyDescent="0.3">
      <c r="A22" s="16"/>
      <c r="B22" s="16"/>
      <c r="C22" s="16"/>
      <c r="D22" s="16"/>
      <c r="E22" s="16"/>
      <c r="F22" s="16"/>
      <c r="G22" s="16"/>
      <c r="H22" s="16"/>
      <c r="I22" s="16"/>
      <c r="J22" s="16"/>
      <c r="K22" s="16"/>
      <c r="L22" s="16"/>
      <c r="M22" s="1"/>
      <c r="N22" s="1"/>
      <c r="O22" s="1"/>
      <c r="P22" s="1"/>
      <c r="Q22" s="1"/>
      <c r="R22" s="1"/>
      <c r="S22" s="1"/>
      <c r="T22" s="1"/>
      <c r="U22" s="1"/>
      <c r="V22" s="1"/>
    </row>
    <row r="23" spans="1:22" x14ac:dyDescent="0.3">
      <c r="A23" s="16" t="s">
        <v>82</v>
      </c>
      <c r="B23" s="16"/>
      <c r="C23" s="16"/>
      <c r="D23" s="16"/>
      <c r="E23" s="16"/>
      <c r="F23" s="16"/>
      <c r="G23" s="16"/>
      <c r="H23" s="16"/>
      <c r="I23" s="16"/>
      <c r="J23" s="16"/>
      <c r="K23" s="16"/>
      <c r="L23" s="16"/>
      <c r="M23" s="280" t="s">
        <v>85</v>
      </c>
      <c r="N23" s="280"/>
      <c r="O23" s="280"/>
      <c r="P23" s="280"/>
      <c r="Q23" s="280"/>
      <c r="R23" s="280"/>
      <c r="S23" s="280"/>
      <c r="T23" s="280"/>
      <c r="U23" s="280"/>
      <c r="V23" s="280"/>
    </row>
    <row r="24" spans="1:22" ht="14.45" customHeight="1" x14ac:dyDescent="0.3">
      <c r="A24" s="16" t="s">
        <v>83</v>
      </c>
      <c r="B24" s="16" t="s">
        <v>65</v>
      </c>
      <c r="C24" s="16"/>
      <c r="D24" s="16" t="s">
        <v>70</v>
      </c>
      <c r="E24" s="16"/>
      <c r="F24" s="16"/>
      <c r="G24" s="16"/>
      <c r="H24" s="16"/>
      <c r="I24" s="16"/>
      <c r="J24" s="16"/>
      <c r="K24" s="16"/>
      <c r="L24" s="16"/>
      <c r="M24" s="280"/>
      <c r="N24" s="280"/>
      <c r="O24" s="280"/>
      <c r="P24" s="280"/>
      <c r="Q24" s="280"/>
      <c r="R24" s="280"/>
      <c r="S24" s="280"/>
      <c r="T24" s="280"/>
      <c r="U24" s="280"/>
      <c r="V24" s="280"/>
    </row>
    <row r="25" spans="1:22" x14ac:dyDescent="0.3">
      <c r="A25" s="16">
        <v>10000</v>
      </c>
      <c r="B25" s="4">
        <f>A25/80</f>
        <v>125</v>
      </c>
      <c r="C25" s="16"/>
      <c r="D25" s="16" t="s">
        <v>84</v>
      </c>
      <c r="E25" s="16"/>
      <c r="F25" s="16"/>
      <c r="G25" s="16"/>
      <c r="H25" s="16"/>
      <c r="I25" s="16"/>
      <c r="J25" s="16"/>
      <c r="K25" s="16"/>
      <c r="L25" s="16"/>
      <c r="M25" s="280"/>
      <c r="N25" s="280"/>
      <c r="O25" s="280"/>
      <c r="P25" s="280"/>
      <c r="Q25" s="280"/>
      <c r="R25" s="280"/>
      <c r="S25" s="280"/>
      <c r="T25" s="280"/>
      <c r="U25" s="280"/>
      <c r="V25" s="280"/>
    </row>
    <row r="26" spans="1:22" x14ac:dyDescent="0.3">
      <c r="A26" s="16"/>
      <c r="B26" s="16"/>
      <c r="C26" s="16"/>
      <c r="D26" s="16"/>
      <c r="E26" s="16"/>
      <c r="F26" s="16"/>
      <c r="G26" s="16"/>
      <c r="H26" s="16"/>
      <c r="I26" s="16"/>
      <c r="J26" s="16"/>
      <c r="K26" s="16"/>
      <c r="L26" s="16"/>
      <c r="M26" s="280"/>
      <c r="N26" s="280"/>
      <c r="O26" s="280"/>
      <c r="P26" s="280"/>
      <c r="Q26" s="280"/>
      <c r="R26" s="280"/>
      <c r="S26" s="280"/>
      <c r="T26" s="280"/>
      <c r="U26" s="280"/>
      <c r="V26" s="280"/>
    </row>
    <row r="27" spans="1:22" x14ac:dyDescent="0.3">
      <c r="A27" s="16"/>
      <c r="B27" s="16"/>
      <c r="C27" s="16"/>
      <c r="D27" s="16"/>
      <c r="E27" s="16"/>
      <c r="F27" s="16"/>
      <c r="G27" s="16"/>
      <c r="H27" s="16"/>
      <c r="I27" s="16"/>
      <c r="J27" s="16"/>
      <c r="K27" s="16"/>
      <c r="L27" s="16"/>
      <c r="M27" s="280"/>
      <c r="N27" s="280"/>
      <c r="O27" s="280"/>
      <c r="P27" s="280"/>
      <c r="Q27" s="280"/>
      <c r="R27" s="280"/>
      <c r="S27" s="280"/>
      <c r="T27" s="280"/>
      <c r="U27" s="280"/>
      <c r="V27" s="280"/>
    </row>
    <row r="28" spans="1:22" x14ac:dyDescent="0.3">
      <c r="A28" s="16"/>
      <c r="B28" s="16"/>
      <c r="C28" s="16"/>
      <c r="D28" s="16"/>
      <c r="E28" s="16"/>
      <c r="F28" s="16"/>
      <c r="G28" s="16"/>
      <c r="H28" s="16"/>
      <c r="I28" s="16"/>
      <c r="J28" s="16"/>
      <c r="K28" s="16"/>
      <c r="L28" s="16"/>
      <c r="M28" s="280"/>
      <c r="N28" s="280"/>
      <c r="O28" s="280"/>
      <c r="P28" s="280"/>
      <c r="Q28" s="280"/>
      <c r="R28" s="280"/>
      <c r="S28" s="280"/>
      <c r="T28" s="280"/>
      <c r="U28" s="280"/>
      <c r="V28" s="280"/>
    </row>
  </sheetData>
  <mergeCells count="28">
    <mergeCell ref="A2:L3"/>
    <mergeCell ref="M2:V9"/>
    <mergeCell ref="A9:C10"/>
    <mergeCell ref="D9:E10"/>
    <mergeCell ref="F9:G10"/>
    <mergeCell ref="H9:H10"/>
    <mergeCell ref="K9:K10"/>
    <mergeCell ref="A11:C11"/>
    <mergeCell ref="D11:E11"/>
    <mergeCell ref="F11:G11"/>
    <mergeCell ref="M11:V12"/>
    <mergeCell ref="A12:C12"/>
    <mergeCell ref="D12:E12"/>
    <mergeCell ref="F12:G12"/>
    <mergeCell ref="A13:C13"/>
    <mergeCell ref="D13:E13"/>
    <mergeCell ref="F13:G13"/>
    <mergeCell ref="M13:V14"/>
    <mergeCell ref="A14:C14"/>
    <mergeCell ref="D14:E14"/>
    <mergeCell ref="F14:G14"/>
    <mergeCell ref="M23:V28"/>
    <mergeCell ref="A15:C15"/>
    <mergeCell ref="D15:E15"/>
    <mergeCell ref="F15:G15"/>
    <mergeCell ref="M15:V15"/>
    <mergeCell ref="A16:C21"/>
    <mergeCell ref="M16:V21"/>
  </mergeCells>
  <dataValidations count="2">
    <dataValidation type="list" allowBlank="1" showInputMessage="1" showErrorMessage="1" sqref="A5" xr:uid="{CAAE45EA-A2BF-42BE-BBB0-39FDBF5AAFC7}">
      <formula1>"Resident, Anadramous"</formula1>
    </dataValidation>
    <dataValidation type="list" allowBlank="1" showInputMessage="1" showErrorMessage="1" sqref="B5" xr:uid="{356F8575-B995-42E3-95AA-B5160F7D7C77}">
      <formula1>"1,2,3,4,5,6,7,8,9,10,11,12,13,14,15,16,17,18,19,20"</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689E1-51D4-451F-B93D-051E4A75ED65}">
  <dimension ref="A1:V28"/>
  <sheetViews>
    <sheetView workbookViewId="0">
      <selection activeCell="D11" sqref="D11:G14"/>
    </sheetView>
  </sheetViews>
  <sheetFormatPr defaultColWidth="8.875" defaultRowHeight="16.5" x14ac:dyDescent="0.3"/>
  <cols>
    <col min="1" max="1" width="25.875" style="7" customWidth="1"/>
    <col min="2" max="2" width="19.875" style="7" customWidth="1"/>
    <col min="3" max="3" width="20.5" style="7" customWidth="1"/>
    <col min="4" max="4" width="16.75" style="7" customWidth="1"/>
    <col min="5" max="5" width="21.625" style="7" customWidth="1"/>
    <col min="6" max="6" width="8.875" style="7"/>
    <col min="7" max="7" width="4.5" style="7" customWidth="1"/>
    <col min="8" max="8" width="10.375" style="7" customWidth="1"/>
    <col min="9" max="9" width="10.625" style="7" customWidth="1"/>
    <col min="10" max="10" width="8.875" style="7"/>
    <col min="11" max="11" width="10.5" style="7" customWidth="1"/>
    <col min="12" max="16384" width="8.875" style="7"/>
  </cols>
  <sheetData>
    <row r="1" spans="1:22" ht="23.25" x14ac:dyDescent="0.35">
      <c r="A1" s="16" t="s">
        <v>72</v>
      </c>
      <c r="B1" s="16"/>
      <c r="C1" s="11" t="s">
        <v>92</v>
      </c>
      <c r="D1" s="16"/>
      <c r="E1" s="16"/>
      <c r="F1" s="16"/>
      <c r="G1" s="16"/>
      <c r="H1" s="16"/>
      <c r="I1" s="16"/>
      <c r="J1" s="16"/>
      <c r="K1" s="17">
        <f>SUM(K16,B25)</f>
        <v>1791.5080000000003</v>
      </c>
      <c r="L1" s="16"/>
      <c r="M1" s="16"/>
      <c r="N1" s="16"/>
      <c r="O1" s="16"/>
      <c r="P1" s="16"/>
      <c r="Q1" s="16"/>
      <c r="R1" s="16"/>
      <c r="S1" s="16"/>
      <c r="T1" s="16"/>
      <c r="U1" s="16"/>
      <c r="V1" s="16"/>
    </row>
    <row r="2" spans="1:22" x14ac:dyDescent="0.3">
      <c r="A2" s="283" t="s">
        <v>74</v>
      </c>
      <c r="B2" s="283"/>
      <c r="C2" s="283"/>
      <c r="D2" s="283"/>
      <c r="E2" s="283"/>
      <c r="F2" s="283"/>
      <c r="G2" s="283"/>
      <c r="H2" s="283"/>
      <c r="I2" s="283"/>
      <c r="J2" s="283"/>
      <c r="K2" s="283"/>
      <c r="L2" s="283"/>
      <c r="M2" s="284" t="s">
        <v>75</v>
      </c>
      <c r="N2" s="280"/>
      <c r="O2" s="280"/>
      <c r="P2" s="280"/>
      <c r="Q2" s="280"/>
      <c r="R2" s="280"/>
      <c r="S2" s="280"/>
      <c r="T2" s="280"/>
      <c r="U2" s="280"/>
      <c r="V2" s="280"/>
    </row>
    <row r="3" spans="1:22" x14ac:dyDescent="0.3">
      <c r="A3" s="283"/>
      <c r="B3" s="283"/>
      <c r="C3" s="283"/>
      <c r="D3" s="283"/>
      <c r="E3" s="283"/>
      <c r="F3" s="283"/>
      <c r="G3" s="283"/>
      <c r="H3" s="283"/>
      <c r="I3" s="283"/>
      <c r="J3" s="283"/>
      <c r="K3" s="283"/>
      <c r="L3" s="283"/>
      <c r="M3" s="280"/>
      <c r="N3" s="280"/>
      <c r="O3" s="280"/>
      <c r="P3" s="280"/>
      <c r="Q3" s="280"/>
      <c r="R3" s="280"/>
      <c r="S3" s="280"/>
      <c r="T3" s="280"/>
      <c r="U3" s="280"/>
      <c r="V3" s="280"/>
    </row>
    <row r="4" spans="1:22" x14ac:dyDescent="0.3">
      <c r="A4" s="8" t="s">
        <v>54</v>
      </c>
      <c r="B4" s="8" t="s">
        <v>55</v>
      </c>
      <c r="C4" s="8" t="s">
        <v>56</v>
      </c>
      <c r="D4" s="8" t="s">
        <v>57</v>
      </c>
      <c r="E4" s="8" t="s">
        <v>58</v>
      </c>
      <c r="F4" s="1"/>
      <c r="G4" s="1"/>
      <c r="H4" s="1"/>
      <c r="I4" s="1"/>
      <c r="J4" s="1"/>
      <c r="K4" s="1"/>
      <c r="L4" s="16"/>
      <c r="M4" s="280"/>
      <c r="N4" s="280"/>
      <c r="O4" s="280"/>
      <c r="P4" s="280"/>
      <c r="Q4" s="280"/>
      <c r="R4" s="280"/>
      <c r="S4" s="280"/>
      <c r="T4" s="280"/>
      <c r="U4" s="280"/>
      <c r="V4" s="280"/>
    </row>
    <row r="5" spans="1:22" x14ac:dyDescent="0.3">
      <c r="A5" s="8" t="s">
        <v>91</v>
      </c>
      <c r="B5" s="8">
        <v>1</v>
      </c>
      <c r="C5" s="8">
        <f>IF(AND(B5&gt;1.1,B5&lt;5.01),1.1-(B5*0.1),IF(B5=1,1,0.3))</f>
        <v>1</v>
      </c>
      <c r="D5" s="8">
        <v>6</v>
      </c>
      <c r="E5" s="8">
        <f>IF(AND(D5&gt;2.99,D5&lt;9.99),D5*0.1,IF(D5&gt;9.99,1,0))</f>
        <v>0.60000000000000009</v>
      </c>
      <c r="F5" s="1"/>
      <c r="G5" s="1"/>
      <c r="H5" s="1"/>
      <c r="I5" s="1"/>
      <c r="J5" s="1"/>
      <c r="K5" s="1"/>
      <c r="L5" s="16"/>
      <c r="M5" s="280"/>
      <c r="N5" s="280"/>
      <c r="O5" s="280"/>
      <c r="P5" s="280"/>
      <c r="Q5" s="280"/>
      <c r="R5" s="280"/>
      <c r="S5" s="280"/>
      <c r="T5" s="280"/>
      <c r="U5" s="280"/>
      <c r="V5" s="280"/>
    </row>
    <row r="6" spans="1:22" x14ac:dyDescent="0.3">
      <c r="A6" s="16"/>
      <c r="B6" s="16"/>
      <c r="C6" s="1"/>
      <c r="D6" s="1"/>
      <c r="E6" s="1"/>
      <c r="F6" s="1"/>
      <c r="G6" s="1"/>
      <c r="H6" s="1"/>
      <c r="I6" s="1"/>
      <c r="J6" s="1"/>
      <c r="K6" s="1"/>
      <c r="L6" s="16"/>
      <c r="M6" s="280"/>
      <c r="N6" s="280"/>
      <c r="O6" s="280"/>
      <c r="P6" s="280"/>
      <c r="Q6" s="280"/>
      <c r="R6" s="280"/>
      <c r="S6" s="280"/>
      <c r="T6" s="280"/>
      <c r="U6" s="280"/>
      <c r="V6" s="280"/>
    </row>
    <row r="7" spans="1:22" ht="14.45" customHeight="1" x14ac:dyDescent="0.3">
      <c r="A7" s="16"/>
      <c r="B7" s="16"/>
      <c r="C7" s="1"/>
      <c r="D7" s="1"/>
      <c r="E7" s="1"/>
      <c r="F7" s="1"/>
      <c r="G7" s="1"/>
      <c r="H7" s="1"/>
      <c r="I7" s="1"/>
      <c r="J7" s="1"/>
      <c r="K7" s="1"/>
      <c r="L7" s="16"/>
      <c r="M7" s="280"/>
      <c r="N7" s="280"/>
      <c r="O7" s="280"/>
      <c r="P7" s="280"/>
      <c r="Q7" s="280"/>
      <c r="R7" s="280"/>
      <c r="S7" s="280"/>
      <c r="T7" s="280"/>
      <c r="U7" s="280"/>
      <c r="V7" s="280"/>
    </row>
    <row r="8" spans="1:22" ht="27" customHeight="1" x14ac:dyDescent="0.3">
      <c r="A8" s="16"/>
      <c r="B8" s="16"/>
      <c r="C8" s="1"/>
      <c r="D8" s="1"/>
      <c r="E8" s="1"/>
      <c r="F8" s="1"/>
      <c r="G8" s="1"/>
      <c r="H8" s="1"/>
      <c r="I8" s="1"/>
      <c r="J8" s="1"/>
      <c r="K8" s="1"/>
      <c r="L8" s="16"/>
      <c r="M8" s="280"/>
      <c r="N8" s="280"/>
      <c r="O8" s="280"/>
      <c r="P8" s="280"/>
      <c r="Q8" s="280"/>
      <c r="R8" s="280"/>
      <c r="S8" s="280"/>
      <c r="T8" s="280"/>
      <c r="U8" s="280"/>
      <c r="V8" s="280"/>
    </row>
    <row r="9" spans="1:22" ht="27" customHeight="1" x14ac:dyDescent="0.3">
      <c r="A9" s="281" t="s">
        <v>61</v>
      </c>
      <c r="B9" s="281"/>
      <c r="C9" s="281"/>
      <c r="D9" s="264" t="s">
        <v>62</v>
      </c>
      <c r="E9" s="264"/>
      <c r="F9" s="264" t="s">
        <v>63</v>
      </c>
      <c r="G9" s="264"/>
      <c r="H9" s="264" t="s">
        <v>64</v>
      </c>
      <c r="I9" s="16"/>
      <c r="J9" s="16"/>
      <c r="K9" s="264" t="s">
        <v>65</v>
      </c>
      <c r="L9" s="16"/>
      <c r="M9" s="280"/>
      <c r="N9" s="280"/>
      <c r="O9" s="280"/>
      <c r="P9" s="280"/>
      <c r="Q9" s="280"/>
      <c r="R9" s="280"/>
      <c r="S9" s="280"/>
      <c r="T9" s="280"/>
      <c r="U9" s="280"/>
      <c r="V9" s="280"/>
    </row>
    <row r="10" spans="1:22" x14ac:dyDescent="0.3">
      <c r="A10" s="281"/>
      <c r="B10" s="281"/>
      <c r="C10" s="281"/>
      <c r="D10" s="264"/>
      <c r="E10" s="264"/>
      <c r="F10" s="264"/>
      <c r="G10" s="264"/>
      <c r="H10" s="264"/>
      <c r="I10" s="16"/>
      <c r="J10" s="16"/>
      <c r="K10" s="264"/>
      <c r="L10" s="16"/>
      <c r="M10" s="1"/>
      <c r="N10" s="1"/>
      <c r="O10" s="1"/>
      <c r="P10" s="1"/>
      <c r="Q10" s="1"/>
      <c r="R10" s="1"/>
      <c r="S10" s="1"/>
      <c r="T10" s="1"/>
      <c r="U10" s="1"/>
      <c r="V10" s="1"/>
    </row>
    <row r="11" spans="1:22" ht="14.45" customHeight="1" x14ac:dyDescent="0.3">
      <c r="A11" s="281" t="s">
        <v>76</v>
      </c>
      <c r="B11" s="281"/>
      <c r="C11" s="281"/>
      <c r="D11" s="281">
        <v>264000</v>
      </c>
      <c r="E11" s="281"/>
      <c r="F11" s="281">
        <v>264000</v>
      </c>
      <c r="G11" s="281"/>
      <c r="H11" s="5">
        <v>0.01</v>
      </c>
      <c r="I11" s="16"/>
      <c r="J11" s="16"/>
      <c r="K11" s="4">
        <f>F11*H11*C5*E5*0.33</f>
        <v>522.72000000000014</v>
      </c>
      <c r="L11" s="16"/>
      <c r="M11" s="264" t="s">
        <v>77</v>
      </c>
      <c r="N11" s="264"/>
      <c r="O11" s="264"/>
      <c r="P11" s="264"/>
      <c r="Q11" s="264"/>
      <c r="R11" s="264"/>
      <c r="S11" s="264"/>
      <c r="T11" s="264"/>
      <c r="U11" s="264"/>
      <c r="V11" s="264"/>
    </row>
    <row r="12" spans="1:22" x14ac:dyDescent="0.3">
      <c r="A12" s="281" t="s">
        <v>89</v>
      </c>
      <c r="B12" s="281"/>
      <c r="C12" s="281"/>
      <c r="D12" s="281">
        <v>264000</v>
      </c>
      <c r="E12" s="281"/>
      <c r="F12" s="281">
        <v>50000</v>
      </c>
      <c r="G12" s="281"/>
      <c r="H12" s="5">
        <v>3.0000000000000001E-3</v>
      </c>
      <c r="I12" s="16"/>
      <c r="J12" s="16"/>
      <c r="K12" s="4">
        <f>F12*H12*C5*E5*0.33+10</f>
        <v>39.700000000000003</v>
      </c>
      <c r="L12" s="16"/>
      <c r="M12" s="264"/>
      <c r="N12" s="264"/>
      <c r="O12" s="264"/>
      <c r="P12" s="264"/>
      <c r="Q12" s="264"/>
      <c r="R12" s="264"/>
      <c r="S12" s="264"/>
      <c r="T12" s="264"/>
      <c r="U12" s="264"/>
      <c r="V12" s="264"/>
    </row>
    <row r="13" spans="1:22" ht="14.45" customHeight="1" x14ac:dyDescent="0.3">
      <c r="A13" s="281" t="s">
        <v>21</v>
      </c>
      <c r="B13" s="281" t="s">
        <v>34</v>
      </c>
      <c r="C13" s="281" t="s">
        <v>34</v>
      </c>
      <c r="D13" s="281">
        <v>264000</v>
      </c>
      <c r="E13" s="281"/>
      <c r="F13" s="281">
        <v>264000</v>
      </c>
      <c r="G13" s="281"/>
      <c r="H13" s="5">
        <v>3.0000000000000001E-3</v>
      </c>
      <c r="I13" s="16"/>
      <c r="J13" s="16"/>
      <c r="K13" s="4">
        <f>F13*H13*C5*E5*0.33+10</f>
        <v>166.81600000000003</v>
      </c>
      <c r="L13" s="16"/>
      <c r="M13" s="280" t="s">
        <v>79</v>
      </c>
      <c r="N13" s="280"/>
      <c r="O13" s="280"/>
      <c r="P13" s="280"/>
      <c r="Q13" s="280"/>
      <c r="R13" s="280"/>
      <c r="S13" s="280"/>
      <c r="T13" s="280"/>
      <c r="U13" s="280"/>
      <c r="V13" s="280"/>
    </row>
    <row r="14" spans="1:22" x14ac:dyDescent="0.3">
      <c r="A14" s="281" t="s">
        <v>24</v>
      </c>
      <c r="B14" s="281" t="s">
        <v>36</v>
      </c>
      <c r="C14" s="281" t="s">
        <v>36</v>
      </c>
      <c r="D14" s="281">
        <v>264000</v>
      </c>
      <c r="E14" s="281"/>
      <c r="F14" s="281">
        <v>264000</v>
      </c>
      <c r="G14" s="281"/>
      <c r="H14" s="5">
        <v>1E-3</v>
      </c>
      <c r="I14" s="16"/>
      <c r="J14" s="16"/>
      <c r="K14" s="4">
        <f>F14*H14*C5*E5*0.33+10</f>
        <v>62.272000000000013</v>
      </c>
      <c r="L14" s="16"/>
      <c r="M14" s="280"/>
      <c r="N14" s="280"/>
      <c r="O14" s="280"/>
      <c r="P14" s="280"/>
      <c r="Q14" s="280"/>
      <c r="R14" s="280"/>
      <c r="S14" s="280"/>
      <c r="T14" s="280"/>
      <c r="U14" s="280"/>
      <c r="V14" s="280"/>
    </row>
    <row r="15" spans="1:22" x14ac:dyDescent="0.3">
      <c r="A15" s="281"/>
      <c r="B15" s="281"/>
      <c r="C15" s="281"/>
      <c r="D15" s="281"/>
      <c r="E15" s="281"/>
      <c r="F15" s="281"/>
      <c r="G15" s="281"/>
      <c r="H15" s="5"/>
      <c r="I15" s="16"/>
      <c r="J15" s="16"/>
      <c r="K15" s="4">
        <f>F15*H15*C5*E5*0.33+10</f>
        <v>10</v>
      </c>
      <c r="L15" s="16"/>
      <c r="M15" s="282"/>
      <c r="N15" s="282"/>
      <c r="O15" s="282"/>
      <c r="P15" s="282"/>
      <c r="Q15" s="282"/>
      <c r="R15" s="282"/>
      <c r="S15" s="282"/>
      <c r="T15" s="282"/>
      <c r="U15" s="282"/>
      <c r="V15" s="282"/>
    </row>
    <row r="16" spans="1:22" ht="14.45" customHeight="1" x14ac:dyDescent="0.3">
      <c r="A16" s="326" t="s">
        <v>88</v>
      </c>
      <c r="B16" s="264"/>
      <c r="C16" s="264"/>
      <c r="D16" s="16"/>
      <c r="E16" s="16"/>
      <c r="F16" s="16"/>
      <c r="G16" s="16"/>
      <c r="H16" s="16"/>
      <c r="I16" s="16"/>
      <c r="J16" s="3" t="s">
        <v>80</v>
      </c>
      <c r="K16" s="2">
        <f>SUM(K11:K14)</f>
        <v>791.50800000000027</v>
      </c>
      <c r="L16" s="16"/>
      <c r="M16" s="280" t="s">
        <v>81</v>
      </c>
      <c r="N16" s="280"/>
      <c r="O16" s="280"/>
      <c r="P16" s="280"/>
      <c r="Q16" s="280"/>
      <c r="R16" s="280"/>
      <c r="S16" s="280"/>
      <c r="T16" s="280"/>
      <c r="U16" s="280"/>
      <c r="V16" s="280"/>
    </row>
    <row r="17" spans="1:22" x14ac:dyDescent="0.3">
      <c r="A17" s="264"/>
      <c r="B17" s="264"/>
      <c r="C17" s="264"/>
      <c r="D17" s="16"/>
      <c r="E17" s="16"/>
      <c r="F17" s="16"/>
      <c r="G17" s="16"/>
      <c r="H17" s="16"/>
      <c r="I17" s="16"/>
      <c r="J17" s="16"/>
      <c r="K17" s="16"/>
      <c r="L17" s="16"/>
      <c r="M17" s="280"/>
      <c r="N17" s="280"/>
      <c r="O17" s="280"/>
      <c r="P17" s="280"/>
      <c r="Q17" s="280"/>
      <c r="R17" s="280"/>
      <c r="S17" s="280"/>
      <c r="T17" s="280"/>
      <c r="U17" s="280"/>
      <c r="V17" s="280"/>
    </row>
    <row r="18" spans="1:22" x14ac:dyDescent="0.3">
      <c r="A18" s="264"/>
      <c r="B18" s="264"/>
      <c r="C18" s="264"/>
      <c r="D18" s="16"/>
      <c r="E18" s="16"/>
      <c r="F18" s="16"/>
      <c r="G18" s="16"/>
      <c r="H18" s="16"/>
      <c r="I18" s="16"/>
      <c r="J18" s="16"/>
      <c r="K18" s="16"/>
      <c r="L18" s="16"/>
      <c r="M18" s="280"/>
      <c r="N18" s="280"/>
      <c r="O18" s="280"/>
      <c r="P18" s="280"/>
      <c r="Q18" s="280"/>
      <c r="R18" s="280"/>
      <c r="S18" s="280"/>
      <c r="T18" s="280"/>
      <c r="U18" s="280"/>
      <c r="V18" s="280"/>
    </row>
    <row r="19" spans="1:22" x14ac:dyDescent="0.3">
      <c r="A19" s="264"/>
      <c r="B19" s="264"/>
      <c r="C19" s="264"/>
      <c r="D19" s="16"/>
      <c r="E19" s="16"/>
      <c r="F19" s="16"/>
      <c r="G19" s="16"/>
      <c r="H19" s="16"/>
      <c r="I19" s="16"/>
      <c r="J19" s="16"/>
      <c r="K19" s="16"/>
      <c r="L19" s="16"/>
      <c r="M19" s="280"/>
      <c r="N19" s="280"/>
      <c r="O19" s="280"/>
      <c r="P19" s="280"/>
      <c r="Q19" s="280"/>
      <c r="R19" s="280"/>
      <c r="S19" s="280"/>
      <c r="T19" s="280"/>
      <c r="U19" s="280"/>
      <c r="V19" s="280"/>
    </row>
    <row r="20" spans="1:22" x14ac:dyDescent="0.3">
      <c r="A20" s="264"/>
      <c r="B20" s="264"/>
      <c r="C20" s="264"/>
      <c r="D20" s="16"/>
      <c r="E20" s="16"/>
      <c r="F20" s="16"/>
      <c r="G20" s="16"/>
      <c r="H20" s="16"/>
      <c r="I20" s="16"/>
      <c r="J20" s="16"/>
      <c r="K20" s="16"/>
      <c r="L20" s="16"/>
      <c r="M20" s="280"/>
      <c r="N20" s="280"/>
      <c r="O20" s="280"/>
      <c r="P20" s="280"/>
      <c r="Q20" s="280"/>
      <c r="R20" s="280"/>
      <c r="S20" s="280"/>
      <c r="T20" s="280"/>
      <c r="U20" s="280"/>
      <c r="V20" s="280"/>
    </row>
    <row r="21" spans="1:22" x14ac:dyDescent="0.3">
      <c r="A21" s="264"/>
      <c r="B21" s="264"/>
      <c r="C21" s="264"/>
      <c r="D21" s="16"/>
      <c r="E21" s="16"/>
      <c r="F21" s="16"/>
      <c r="G21" s="16"/>
      <c r="H21" s="16"/>
      <c r="I21" s="16"/>
      <c r="J21" s="16"/>
      <c r="K21" s="16"/>
      <c r="L21" s="16"/>
      <c r="M21" s="280"/>
      <c r="N21" s="280"/>
      <c r="O21" s="280"/>
      <c r="P21" s="280"/>
      <c r="Q21" s="280"/>
      <c r="R21" s="280"/>
      <c r="S21" s="280"/>
      <c r="T21" s="280"/>
      <c r="U21" s="280"/>
      <c r="V21" s="280"/>
    </row>
    <row r="22" spans="1:22" x14ac:dyDescent="0.3">
      <c r="A22" s="16"/>
      <c r="B22" s="16"/>
      <c r="C22" s="16"/>
      <c r="D22" s="16"/>
      <c r="E22" s="16"/>
      <c r="F22" s="16"/>
      <c r="G22" s="16"/>
      <c r="H22" s="16"/>
      <c r="I22" s="16"/>
      <c r="J22" s="16"/>
      <c r="K22" s="16"/>
      <c r="L22" s="16"/>
      <c r="M22" s="1"/>
      <c r="N22" s="1"/>
      <c r="O22" s="1"/>
      <c r="P22" s="1"/>
      <c r="Q22" s="1"/>
      <c r="R22" s="1"/>
      <c r="S22" s="1"/>
      <c r="T22" s="1"/>
      <c r="U22" s="1"/>
      <c r="V22" s="1"/>
    </row>
    <row r="23" spans="1:22" x14ac:dyDescent="0.3">
      <c r="A23" s="16" t="s">
        <v>82</v>
      </c>
      <c r="B23" s="16"/>
      <c r="C23" s="16"/>
      <c r="D23" s="16"/>
      <c r="E23" s="16"/>
      <c r="F23" s="16"/>
      <c r="G23" s="16"/>
      <c r="H23" s="16"/>
      <c r="I23" s="16"/>
      <c r="J23" s="16"/>
      <c r="K23" s="16"/>
      <c r="L23" s="16"/>
      <c r="M23" s="280" t="s">
        <v>85</v>
      </c>
      <c r="N23" s="280"/>
      <c r="O23" s="280"/>
      <c r="P23" s="280"/>
      <c r="Q23" s="280"/>
      <c r="R23" s="280"/>
      <c r="S23" s="280"/>
      <c r="T23" s="280"/>
      <c r="U23" s="280"/>
      <c r="V23" s="280"/>
    </row>
    <row r="24" spans="1:22" ht="14.45" customHeight="1" x14ac:dyDescent="0.3">
      <c r="A24" s="16" t="s">
        <v>83</v>
      </c>
      <c r="B24" s="16" t="s">
        <v>65</v>
      </c>
      <c r="C24" s="16"/>
      <c r="D24" s="16" t="s">
        <v>70</v>
      </c>
      <c r="E24" s="16"/>
      <c r="F24" s="16"/>
      <c r="G24" s="16"/>
      <c r="H24" s="16"/>
      <c r="I24" s="16"/>
      <c r="J24" s="16"/>
      <c r="K24" s="16"/>
      <c r="L24" s="16"/>
      <c r="M24" s="280"/>
      <c r="N24" s="280"/>
      <c r="O24" s="280"/>
      <c r="P24" s="280"/>
      <c r="Q24" s="280"/>
      <c r="R24" s="280"/>
      <c r="S24" s="280"/>
      <c r="T24" s="280"/>
      <c r="U24" s="280"/>
      <c r="V24" s="280"/>
    </row>
    <row r="25" spans="1:22" x14ac:dyDescent="0.3">
      <c r="A25" s="16">
        <v>80000</v>
      </c>
      <c r="B25" s="4">
        <f>A25/80</f>
        <v>1000</v>
      </c>
      <c r="C25" s="16"/>
      <c r="D25" s="16" t="s">
        <v>84</v>
      </c>
      <c r="E25" s="16"/>
      <c r="F25" s="16"/>
      <c r="G25" s="16"/>
      <c r="H25" s="16"/>
      <c r="I25" s="16"/>
      <c r="J25" s="16"/>
      <c r="K25" s="16"/>
      <c r="L25" s="16"/>
      <c r="M25" s="280"/>
      <c r="N25" s="280"/>
      <c r="O25" s="280"/>
      <c r="P25" s="280"/>
      <c r="Q25" s="280"/>
      <c r="R25" s="280"/>
      <c r="S25" s="280"/>
      <c r="T25" s="280"/>
      <c r="U25" s="280"/>
      <c r="V25" s="280"/>
    </row>
    <row r="26" spans="1:22" x14ac:dyDescent="0.3">
      <c r="A26" s="16"/>
      <c r="B26" s="16"/>
      <c r="C26" s="16"/>
      <c r="D26" s="16"/>
      <c r="E26" s="16"/>
      <c r="F26" s="16"/>
      <c r="G26" s="16"/>
      <c r="H26" s="16"/>
      <c r="I26" s="16"/>
      <c r="J26" s="16"/>
      <c r="K26" s="16"/>
      <c r="L26" s="16"/>
      <c r="M26" s="280"/>
      <c r="N26" s="280"/>
      <c r="O26" s="280"/>
      <c r="P26" s="280"/>
      <c r="Q26" s="280"/>
      <c r="R26" s="280"/>
      <c r="S26" s="280"/>
      <c r="T26" s="280"/>
      <c r="U26" s="280"/>
      <c r="V26" s="280"/>
    </row>
    <row r="27" spans="1:22" x14ac:dyDescent="0.3">
      <c r="A27" s="16"/>
      <c r="B27" s="16"/>
      <c r="C27" s="16"/>
      <c r="D27" s="16"/>
      <c r="E27" s="16"/>
      <c r="F27" s="16"/>
      <c r="G27" s="16"/>
      <c r="H27" s="16"/>
      <c r="I27" s="16"/>
      <c r="J27" s="16"/>
      <c r="K27" s="16"/>
      <c r="L27" s="16"/>
      <c r="M27" s="280"/>
      <c r="N27" s="280"/>
      <c r="O27" s="280"/>
      <c r="P27" s="280"/>
      <c r="Q27" s="280"/>
      <c r="R27" s="280"/>
      <c r="S27" s="280"/>
      <c r="T27" s="280"/>
      <c r="U27" s="280"/>
      <c r="V27" s="280"/>
    </row>
    <row r="28" spans="1:22" x14ac:dyDescent="0.3">
      <c r="A28" s="16"/>
      <c r="B28" s="16"/>
      <c r="C28" s="16"/>
      <c r="D28" s="16"/>
      <c r="E28" s="16"/>
      <c r="F28" s="16"/>
      <c r="G28" s="16"/>
      <c r="H28" s="16"/>
      <c r="I28" s="16"/>
      <c r="J28" s="16"/>
      <c r="K28" s="16"/>
      <c r="L28" s="16"/>
      <c r="M28" s="280"/>
      <c r="N28" s="280"/>
      <c r="O28" s="280"/>
      <c r="P28" s="280"/>
      <c r="Q28" s="280"/>
      <c r="R28" s="280"/>
      <c r="S28" s="280"/>
      <c r="T28" s="280"/>
      <c r="U28" s="280"/>
      <c r="V28" s="280"/>
    </row>
  </sheetData>
  <mergeCells count="28">
    <mergeCell ref="A2:L3"/>
    <mergeCell ref="M2:V9"/>
    <mergeCell ref="A9:C10"/>
    <mergeCell ref="D9:E10"/>
    <mergeCell ref="F9:G10"/>
    <mergeCell ref="H9:H10"/>
    <mergeCell ref="K9:K10"/>
    <mergeCell ref="A11:C11"/>
    <mergeCell ref="D11:E11"/>
    <mergeCell ref="F11:G11"/>
    <mergeCell ref="M11:V12"/>
    <mergeCell ref="A12:C12"/>
    <mergeCell ref="D12:E12"/>
    <mergeCell ref="F12:G12"/>
    <mergeCell ref="A13:C13"/>
    <mergeCell ref="D13:E13"/>
    <mergeCell ref="F13:G13"/>
    <mergeCell ref="M13:V14"/>
    <mergeCell ref="A14:C14"/>
    <mergeCell ref="D14:E14"/>
    <mergeCell ref="F14:G14"/>
    <mergeCell ref="M23:V28"/>
    <mergeCell ref="A15:C15"/>
    <mergeCell ref="D15:E15"/>
    <mergeCell ref="F15:G15"/>
    <mergeCell ref="M15:V15"/>
    <mergeCell ref="A16:C21"/>
    <mergeCell ref="M16:V21"/>
  </mergeCells>
  <dataValidations count="2">
    <dataValidation type="list" allowBlank="1" showInputMessage="1" showErrorMessage="1" sqref="B5" xr:uid="{D1CF3AC4-7C77-4F43-A447-0D973108A620}">
      <formula1>"1,2,3,4,5,6,7,8,9,10,11,12,13,14,15,16,17,18,19,20"</formula1>
    </dataValidation>
    <dataValidation type="list" allowBlank="1" showInputMessage="1" showErrorMessage="1" sqref="A5" xr:uid="{271EF7A0-FFC6-4028-A13C-8214ADCA6DFF}">
      <formula1>"Resident, Anadramous"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1_Calculation Dams </vt:lpstr>
      <vt:lpstr>2_Calculation Culverts</vt:lpstr>
      <vt:lpstr>3_Species &amp; Multipliers</vt:lpstr>
      <vt:lpstr>Girl Scout State Line Example</vt:lpstr>
      <vt:lpstr> Bloede Dam</vt:lpstr>
      <vt:lpstr>Bloede</vt:lpstr>
      <vt:lpstr>Bloede (sed removal)</vt:lpstr>
      <vt:lpstr>Van Bibber Example</vt:lpstr>
      <vt:lpstr>Wilsons Mill Example</vt:lpstr>
      <vt:lpstr>Daniels Dam Example</vt:lpstr>
      <vt:lpstr>Cumerland Industrial Dam Exampl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Ozburn</dc:creator>
  <cp:keywords/>
  <dc:description/>
  <cp:lastModifiedBy>Nick Ozburn</cp:lastModifiedBy>
  <cp:revision/>
  <dcterms:created xsi:type="dcterms:W3CDTF">2021-10-05T21:01:40Z</dcterms:created>
  <dcterms:modified xsi:type="dcterms:W3CDTF">2025-03-24T14:33:15Z</dcterms:modified>
  <cp:category/>
  <cp:contentStatus/>
</cp:coreProperties>
</file>