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1opxtdh\Desktop\scrap\"/>
    </mc:Choice>
  </mc:AlternateContent>
  <xr:revisionPtr revIDLastSave="0" documentId="8_{3EF46DC5-D3ED-4F53-8241-65ECF49B1DA4}" xr6:coauthVersionLast="47" xr6:coauthVersionMax="47" xr10:uidLastSave="{00000000-0000-0000-0000-000000000000}"/>
  <bookViews>
    <workbookView xWindow="225" yWindow="-15600" windowWidth="27735" windowHeight="13170" xr2:uid="{00000000-000D-0000-FFFF-FFFF00000000}"/>
  </bookViews>
  <sheets>
    <sheet name="Stream Impact Calculator" sheetId="3" r:id="rId1"/>
    <sheet name="Stream Mitigation Calculator" sheetId="1" r:id="rId2"/>
    <sheet name="Sheet1"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 l="1"/>
  <c r="I13" i="3"/>
  <c r="B13" i="3"/>
  <c r="I14" i="3" s="1"/>
  <c r="J13" i="3" s="1"/>
  <c r="K11" i="3" s="1"/>
  <c r="L12" i="3"/>
  <c r="I12" i="3"/>
  <c r="J11" i="3" s="1"/>
  <c r="H12" i="3"/>
  <c r="P86" i="1"/>
  <c r="H86" i="1"/>
  <c r="Q85" i="1"/>
  <c r="M85" i="1"/>
  <c r="I85" i="1"/>
  <c r="B85" i="1"/>
  <c r="I86" i="1" s="1"/>
  <c r="J85" i="1" s="1"/>
  <c r="K83" i="1" s="1"/>
  <c r="Q84" i="1"/>
  <c r="M84" i="1"/>
  <c r="L84" i="1"/>
  <c r="I84" i="1"/>
  <c r="J83" i="1" s="1"/>
  <c r="H84" i="1"/>
  <c r="R83" i="1"/>
  <c r="P82" i="1"/>
  <c r="H82" i="1"/>
  <c r="Q81" i="1"/>
  <c r="M81" i="1"/>
  <c r="I81" i="1"/>
  <c r="B81" i="1"/>
  <c r="I82" i="1" s="1"/>
  <c r="J81" i="1" s="1"/>
  <c r="Q80" i="1"/>
  <c r="M80" i="1"/>
  <c r="L80" i="1"/>
  <c r="I80" i="1"/>
  <c r="H80" i="1"/>
  <c r="J79" i="1" s="1"/>
  <c r="R79" i="1"/>
  <c r="P78" i="1"/>
  <c r="I78" i="1"/>
  <c r="H78" i="1"/>
  <c r="J77" i="1" s="1"/>
  <c r="Q77" i="1"/>
  <c r="M77" i="1"/>
  <c r="I77" i="1"/>
  <c r="B77" i="1"/>
  <c r="Q76" i="1"/>
  <c r="M76" i="1"/>
  <c r="L76" i="1"/>
  <c r="I76" i="1"/>
  <c r="H76" i="1"/>
  <c r="J75" i="1" s="1"/>
  <c r="R75" i="1"/>
  <c r="P74" i="1"/>
  <c r="H74" i="1"/>
  <c r="J73" i="1" s="1"/>
  <c r="Q73" i="1"/>
  <c r="M73" i="1"/>
  <c r="I73" i="1"/>
  <c r="B73" i="1"/>
  <c r="I74" i="1" s="1"/>
  <c r="Q72" i="1"/>
  <c r="M72" i="1"/>
  <c r="L72" i="1"/>
  <c r="I72" i="1"/>
  <c r="J71" i="1" s="1"/>
  <c r="H72" i="1"/>
  <c r="R71" i="1"/>
  <c r="P70" i="1"/>
  <c r="H70" i="1"/>
  <c r="Q69" i="1"/>
  <c r="M69" i="1"/>
  <c r="I69" i="1"/>
  <c r="B69" i="1"/>
  <c r="I70" i="1" s="1"/>
  <c r="Q68" i="1"/>
  <c r="M68" i="1"/>
  <c r="L68" i="1"/>
  <c r="I68" i="1"/>
  <c r="H68" i="1"/>
  <c r="R67" i="1"/>
  <c r="J67" i="1"/>
  <c r="P66" i="1"/>
  <c r="I66" i="1"/>
  <c r="H66" i="1"/>
  <c r="J65" i="1" s="1"/>
  <c r="K63" i="1" s="1"/>
  <c r="L65" i="1" s="1"/>
  <c r="Q65" i="1"/>
  <c r="M65" i="1"/>
  <c r="I65" i="1"/>
  <c r="B65" i="1"/>
  <c r="Q64" i="1"/>
  <c r="M64" i="1"/>
  <c r="L64" i="1"/>
  <c r="I64" i="1"/>
  <c r="H64" i="1"/>
  <c r="R63" i="1"/>
  <c r="J63" i="1"/>
  <c r="P62" i="1"/>
  <c r="I62" i="1"/>
  <c r="J61" i="1" s="1"/>
  <c r="K59" i="1" s="1"/>
  <c r="H62" i="1"/>
  <c r="Q61" i="1"/>
  <c r="M61" i="1"/>
  <c r="I61" i="1"/>
  <c r="B61" i="1"/>
  <c r="Q60" i="1"/>
  <c r="M60" i="1"/>
  <c r="L60" i="1"/>
  <c r="I60" i="1"/>
  <c r="H60" i="1"/>
  <c r="R59" i="1"/>
  <c r="J59" i="1"/>
  <c r="P58" i="1"/>
  <c r="H58" i="1"/>
  <c r="Q57" i="1"/>
  <c r="M57" i="1"/>
  <c r="I57" i="1"/>
  <c r="B57" i="1"/>
  <c r="I58" i="1" s="1"/>
  <c r="J57" i="1" s="1"/>
  <c r="K55" i="1" s="1"/>
  <c r="L57" i="1" s="1"/>
  <c r="Q56" i="1"/>
  <c r="M56" i="1"/>
  <c r="L56" i="1"/>
  <c r="I56" i="1"/>
  <c r="H56" i="1"/>
  <c r="R55" i="1"/>
  <c r="J55" i="1"/>
  <c r="P54" i="1"/>
  <c r="H54" i="1"/>
  <c r="Q53" i="1"/>
  <c r="M53" i="1"/>
  <c r="I53" i="1"/>
  <c r="B53" i="1"/>
  <c r="I54" i="1" s="1"/>
  <c r="J53" i="1" s="1"/>
  <c r="Q52" i="1"/>
  <c r="M52" i="1"/>
  <c r="L52" i="1"/>
  <c r="I52" i="1"/>
  <c r="H52" i="1"/>
  <c r="J51" i="1" s="1"/>
  <c r="R51" i="1"/>
  <c r="P50" i="1"/>
  <c r="H50" i="1"/>
  <c r="Q49" i="1"/>
  <c r="M49" i="1"/>
  <c r="I49" i="1"/>
  <c r="B49" i="1"/>
  <c r="I50" i="1" s="1"/>
  <c r="J49" i="1" s="1"/>
  <c r="Q48" i="1"/>
  <c r="M48" i="1"/>
  <c r="L48" i="1"/>
  <c r="I48" i="1"/>
  <c r="H48" i="1"/>
  <c r="J47" i="1" s="1"/>
  <c r="R47" i="1"/>
  <c r="P46" i="1"/>
  <c r="I46" i="1"/>
  <c r="H46" i="1"/>
  <c r="J45" i="1" s="1"/>
  <c r="Q45" i="1"/>
  <c r="M45" i="1"/>
  <c r="I45" i="1"/>
  <c r="B45" i="1"/>
  <c r="Q44" i="1"/>
  <c r="M44" i="1"/>
  <c r="L44" i="1"/>
  <c r="I44" i="1"/>
  <c r="H44" i="1"/>
  <c r="J43" i="1" s="1"/>
  <c r="R43" i="1"/>
  <c r="P42" i="1"/>
  <c r="H42" i="1"/>
  <c r="J41" i="1" s="1"/>
  <c r="Q41" i="1"/>
  <c r="M41" i="1"/>
  <c r="I41" i="1"/>
  <c r="B41" i="1"/>
  <c r="I42" i="1" s="1"/>
  <c r="Q40" i="1"/>
  <c r="M40" i="1"/>
  <c r="L40" i="1"/>
  <c r="I40" i="1"/>
  <c r="J39" i="1" s="1"/>
  <c r="H40" i="1"/>
  <c r="R39" i="1"/>
  <c r="P38" i="1"/>
  <c r="H38" i="1"/>
  <c r="Q37" i="1"/>
  <c r="M37" i="1"/>
  <c r="I37" i="1"/>
  <c r="B37" i="1"/>
  <c r="I38" i="1" s="1"/>
  <c r="Q36" i="1"/>
  <c r="M36" i="1"/>
  <c r="L36" i="1"/>
  <c r="I36" i="1"/>
  <c r="H36" i="1"/>
  <c r="R35" i="1"/>
  <c r="J35" i="1"/>
  <c r="P30" i="1"/>
  <c r="H30" i="1"/>
  <c r="Q29" i="1"/>
  <c r="M29" i="1"/>
  <c r="I29" i="1"/>
  <c r="B29" i="1"/>
  <c r="I30" i="1" s="1"/>
  <c r="J29" i="1" s="1"/>
  <c r="K27" i="1" s="1"/>
  <c r="Q28" i="1"/>
  <c r="M28" i="1"/>
  <c r="L28" i="1"/>
  <c r="I28" i="1"/>
  <c r="H28" i="1"/>
  <c r="J27" i="1" s="1"/>
  <c r="R27" i="1"/>
  <c r="P26" i="1"/>
  <c r="H26" i="1"/>
  <c r="Q25" i="1"/>
  <c r="M25" i="1"/>
  <c r="I25" i="1"/>
  <c r="B25" i="1"/>
  <c r="I26" i="1" s="1"/>
  <c r="J25" i="1" s="1"/>
  <c r="Q24" i="1"/>
  <c r="M24" i="1"/>
  <c r="L24" i="1"/>
  <c r="I24" i="1"/>
  <c r="H24" i="1"/>
  <c r="J23" i="1" s="1"/>
  <c r="R23" i="1"/>
  <c r="P22" i="1"/>
  <c r="I22" i="1"/>
  <c r="H22" i="1"/>
  <c r="J21" i="1" s="1"/>
  <c r="K19" i="1" s="1"/>
  <c r="Q21" i="1"/>
  <c r="M21" i="1"/>
  <c r="I21" i="1"/>
  <c r="B21" i="1"/>
  <c r="Q20" i="1"/>
  <c r="M20" i="1"/>
  <c r="L20" i="1"/>
  <c r="I20" i="1"/>
  <c r="H20" i="1"/>
  <c r="J19" i="1" s="1"/>
  <c r="R19" i="1"/>
  <c r="P18" i="1"/>
  <c r="H18" i="1"/>
  <c r="J17" i="1" s="1"/>
  <c r="K15" i="1" s="1"/>
  <c r="L17" i="1" s="1"/>
  <c r="Q17" i="1"/>
  <c r="M17" i="1"/>
  <c r="I17" i="1"/>
  <c r="B17" i="1"/>
  <c r="I18" i="1" s="1"/>
  <c r="Q16" i="1"/>
  <c r="M16" i="1"/>
  <c r="L16" i="1"/>
  <c r="I16" i="1"/>
  <c r="J15" i="1" s="1"/>
  <c r="H16" i="1"/>
  <c r="R15" i="1"/>
  <c r="H14" i="1"/>
  <c r="Q13" i="1"/>
  <c r="P14" i="1" s="1"/>
  <c r="I13" i="1"/>
  <c r="B13" i="1"/>
  <c r="Q12" i="1"/>
  <c r="M12" i="1"/>
  <c r="L12" i="1"/>
  <c r="I12" i="1"/>
  <c r="H12" i="1"/>
  <c r="H26" i="3"/>
  <c r="I25" i="3"/>
  <c r="B25" i="3"/>
  <c r="I26" i="3" s="1"/>
  <c r="J25" i="3" s="1"/>
  <c r="L24" i="3"/>
  <c r="I24" i="3"/>
  <c r="J23" i="3" s="1"/>
  <c r="H24" i="3"/>
  <c r="H22" i="3"/>
  <c r="I21" i="3"/>
  <c r="B21" i="3"/>
  <c r="I22" i="3" s="1"/>
  <c r="J21" i="3" s="1"/>
  <c r="K19" i="3" s="1"/>
  <c r="L20" i="3"/>
  <c r="I20" i="3"/>
  <c r="J19" i="3" s="1"/>
  <c r="H20" i="3"/>
  <c r="H18" i="3"/>
  <c r="I17" i="3"/>
  <c r="B17" i="3"/>
  <c r="I18" i="3" s="1"/>
  <c r="J17" i="3" s="1"/>
  <c r="L16" i="3"/>
  <c r="I16" i="3"/>
  <c r="J15" i="3" s="1"/>
  <c r="H16" i="3"/>
  <c r="H92" i="3"/>
  <c r="J91" i="3" s="1"/>
  <c r="I92" i="3"/>
  <c r="L92" i="3"/>
  <c r="B93" i="3"/>
  <c r="I94" i="3" s="1"/>
  <c r="J93" i="3" s="1"/>
  <c r="K91" i="3" s="1"/>
  <c r="I93" i="3"/>
  <c r="H94" i="3"/>
  <c r="H34" i="1"/>
  <c r="H32" i="1"/>
  <c r="M32" i="1"/>
  <c r="P34" i="1"/>
  <c r="L61" i="1" l="1"/>
  <c r="L85" i="1"/>
  <c r="K15" i="3"/>
  <c r="L21" i="1"/>
  <c r="L29" i="1"/>
  <c r="I14" i="1"/>
  <c r="J13" i="1" s="1"/>
  <c r="J11" i="1"/>
  <c r="L13" i="3"/>
  <c r="O11" i="3" s="1"/>
  <c r="K39" i="1"/>
  <c r="L41" i="1" s="1"/>
  <c r="K51" i="1"/>
  <c r="L53" i="1" s="1"/>
  <c r="K71" i="1"/>
  <c r="L73" i="1" s="1"/>
  <c r="K75" i="1"/>
  <c r="L77" i="1" s="1"/>
  <c r="J37" i="1"/>
  <c r="K35" i="1" s="1"/>
  <c r="L37" i="1" s="1"/>
  <c r="K79" i="1"/>
  <c r="L81" i="1" s="1"/>
  <c r="J69" i="1"/>
  <c r="K67" i="1" s="1"/>
  <c r="L69" i="1" s="1"/>
  <c r="K43" i="1"/>
  <c r="L45" i="1" s="1"/>
  <c r="K47" i="1"/>
  <c r="L49" i="1" s="1"/>
  <c r="K23" i="1"/>
  <c r="L25" i="1" s="1"/>
  <c r="K23" i="3"/>
  <c r="L17" i="3"/>
  <c r="O15" i="3" s="1"/>
  <c r="L21" i="3"/>
  <c r="O19" i="3" s="1"/>
  <c r="L93" i="3"/>
  <c r="O91" i="3" s="1"/>
  <c r="K11" i="1" l="1"/>
  <c r="L13" i="1" s="1"/>
  <c r="M13" i="1" s="1"/>
  <c r="R11" i="1" s="1"/>
  <c r="L25" i="3"/>
  <c r="O23" i="3" s="1"/>
  <c r="Q33" i="1"/>
  <c r="I33" i="1"/>
  <c r="B33" i="1"/>
  <c r="I34" i="1" s="1"/>
  <c r="Q32" i="1"/>
  <c r="L32" i="1"/>
  <c r="I32" i="1"/>
  <c r="I125" i="3"/>
  <c r="I121" i="3"/>
  <c r="I117" i="3"/>
  <c r="I113" i="3"/>
  <c r="I109" i="3"/>
  <c r="I105" i="3"/>
  <c r="I101" i="3"/>
  <c r="I97" i="3"/>
  <c r="I89" i="3"/>
  <c r="I85" i="3"/>
  <c r="I81" i="3"/>
  <c r="I77" i="3"/>
  <c r="I73" i="3"/>
  <c r="I69" i="3"/>
  <c r="I65" i="3"/>
  <c r="I61" i="3"/>
  <c r="I57" i="3"/>
  <c r="I53" i="3"/>
  <c r="I49" i="3"/>
  <c r="I45" i="3"/>
  <c r="I41" i="3"/>
  <c r="I37" i="3"/>
  <c r="I33" i="3"/>
  <c r="I29" i="3"/>
  <c r="J33" i="1" l="1"/>
  <c r="J31" i="1"/>
  <c r="H126" i="3"/>
  <c r="B125" i="3"/>
  <c r="I126" i="3" s="1"/>
  <c r="L124" i="3"/>
  <c r="I124" i="3"/>
  <c r="H124" i="3"/>
  <c r="H122" i="3"/>
  <c r="B121" i="3"/>
  <c r="I122" i="3" s="1"/>
  <c r="L120" i="3"/>
  <c r="I120" i="3"/>
  <c r="H120" i="3"/>
  <c r="H118" i="3"/>
  <c r="B117" i="3"/>
  <c r="I118" i="3" s="1"/>
  <c r="L116" i="3"/>
  <c r="I116" i="3"/>
  <c r="H116" i="3"/>
  <c r="J115" i="3" s="1"/>
  <c r="H114" i="3"/>
  <c r="B113" i="3"/>
  <c r="I114" i="3" s="1"/>
  <c r="J113" i="3" s="1"/>
  <c r="L112" i="3"/>
  <c r="I112" i="3"/>
  <c r="H112" i="3"/>
  <c r="J111" i="3"/>
  <c r="H110" i="3"/>
  <c r="B109" i="3"/>
  <c r="I110" i="3" s="1"/>
  <c r="L108" i="3"/>
  <c r="I108" i="3"/>
  <c r="H108" i="3"/>
  <c r="J107" i="3" s="1"/>
  <c r="H106" i="3"/>
  <c r="B105" i="3"/>
  <c r="I106" i="3" s="1"/>
  <c r="L104" i="3"/>
  <c r="I104" i="3"/>
  <c r="H104" i="3"/>
  <c r="J103" i="3" s="1"/>
  <c r="H102" i="3"/>
  <c r="B101" i="3"/>
  <c r="I102" i="3" s="1"/>
  <c r="J101" i="3" s="1"/>
  <c r="L100" i="3"/>
  <c r="I100" i="3"/>
  <c r="H100" i="3"/>
  <c r="J99" i="3" s="1"/>
  <c r="I98" i="3"/>
  <c r="J97" i="3" s="1"/>
  <c r="H98" i="3"/>
  <c r="B97" i="3"/>
  <c r="L96" i="3"/>
  <c r="I96" i="3"/>
  <c r="H96" i="3"/>
  <c r="H90" i="3"/>
  <c r="B89" i="3"/>
  <c r="I90" i="3" s="1"/>
  <c r="L88" i="3"/>
  <c r="I88" i="3"/>
  <c r="H88" i="3"/>
  <c r="H86" i="3"/>
  <c r="B85" i="3"/>
  <c r="I86" i="3" s="1"/>
  <c r="L84" i="3"/>
  <c r="I84" i="3"/>
  <c r="H84" i="3"/>
  <c r="J83" i="3" s="1"/>
  <c r="H82" i="3"/>
  <c r="B81" i="3"/>
  <c r="I82" i="3" s="1"/>
  <c r="J81" i="3" s="1"/>
  <c r="L80" i="3"/>
  <c r="I80" i="3"/>
  <c r="H80" i="3"/>
  <c r="H78" i="3"/>
  <c r="B77" i="3"/>
  <c r="I78" i="3" s="1"/>
  <c r="L76" i="3"/>
  <c r="I76" i="3"/>
  <c r="H76" i="3"/>
  <c r="J75" i="3" s="1"/>
  <c r="H74" i="3"/>
  <c r="B73" i="3"/>
  <c r="I74" i="3" s="1"/>
  <c r="L72" i="3"/>
  <c r="I72" i="3"/>
  <c r="H72" i="3"/>
  <c r="J71" i="3"/>
  <c r="H70" i="3"/>
  <c r="B69" i="3"/>
  <c r="I70" i="3" s="1"/>
  <c r="J69" i="3" s="1"/>
  <c r="L68" i="3"/>
  <c r="I68" i="3"/>
  <c r="H68" i="3"/>
  <c r="K31" i="1" l="1"/>
  <c r="L33" i="1" s="1"/>
  <c r="M33" i="1" s="1"/>
  <c r="R31" i="1" s="1"/>
  <c r="K111" i="3"/>
  <c r="J123" i="3"/>
  <c r="J87" i="3"/>
  <c r="J109" i="3"/>
  <c r="K107" i="3" s="1"/>
  <c r="J119" i="3"/>
  <c r="J77" i="3"/>
  <c r="K75" i="3" s="1"/>
  <c r="J85" i="3"/>
  <c r="K83" i="3" s="1"/>
  <c r="J117" i="3"/>
  <c r="J125" i="3"/>
  <c r="J95" i="3"/>
  <c r="K95" i="3" s="1"/>
  <c r="J79" i="3"/>
  <c r="K79" i="3" s="1"/>
  <c r="J67" i="3"/>
  <c r="K123" i="3"/>
  <c r="J121" i="3"/>
  <c r="K119" i="3" s="1"/>
  <c r="J89" i="3"/>
  <c r="J73" i="3"/>
  <c r="K71" i="3" s="1"/>
  <c r="K99" i="3"/>
  <c r="K67" i="3"/>
  <c r="J105" i="3"/>
  <c r="K103" i="3" s="1"/>
  <c r="K115" i="3"/>
  <c r="L121" i="3"/>
  <c r="O119" i="3" s="1"/>
  <c r="L113" i="3"/>
  <c r="O111" i="3" s="1"/>
  <c r="L109" i="3"/>
  <c r="O107" i="3" s="1"/>
  <c r="L97" i="3" l="1"/>
  <c r="O95" i="3" s="1"/>
  <c r="L77" i="3"/>
  <c r="O75" i="3" s="1"/>
  <c r="L125" i="3"/>
  <c r="O123" i="3" s="1"/>
  <c r="K87" i="3"/>
  <c r="L81" i="3"/>
  <c r="O79" i="3" s="1"/>
  <c r="L73" i="3"/>
  <c r="O71" i="3" s="1"/>
  <c r="L117" i="3"/>
  <c r="O115" i="3" s="1"/>
  <c r="L69" i="3"/>
  <c r="O67" i="3" s="1"/>
  <c r="L85" i="3"/>
  <c r="O83" i="3" s="1"/>
  <c r="L105" i="3"/>
  <c r="O103" i="3" s="1"/>
  <c r="L101" i="3"/>
  <c r="O99" i="3" s="1"/>
  <c r="L89" i="3" l="1"/>
  <c r="O87" i="3" s="1"/>
  <c r="I66" i="3"/>
  <c r="H66" i="3"/>
  <c r="B65" i="3"/>
  <c r="L64" i="3"/>
  <c r="I64" i="3"/>
  <c r="H64" i="3"/>
  <c r="H62" i="3"/>
  <c r="B61" i="3"/>
  <c r="I62" i="3" s="1"/>
  <c r="L60" i="3"/>
  <c r="I60" i="3"/>
  <c r="H60" i="3"/>
  <c r="I58" i="3"/>
  <c r="H58" i="3"/>
  <c r="B57" i="3"/>
  <c r="L56" i="3"/>
  <c r="I56" i="3"/>
  <c r="H56" i="3"/>
  <c r="H54" i="3"/>
  <c r="B53" i="3"/>
  <c r="I54" i="3" s="1"/>
  <c r="L52" i="3"/>
  <c r="I52" i="3"/>
  <c r="H52" i="3"/>
  <c r="I50" i="3"/>
  <c r="H50" i="3"/>
  <c r="B49" i="3"/>
  <c r="L48" i="3"/>
  <c r="I48" i="3"/>
  <c r="H48" i="3"/>
  <c r="H46" i="3"/>
  <c r="B45" i="3"/>
  <c r="I46" i="3" s="1"/>
  <c r="L44" i="3"/>
  <c r="I44" i="3"/>
  <c r="H44" i="3"/>
  <c r="H42" i="3"/>
  <c r="B41" i="3"/>
  <c r="I42" i="3" s="1"/>
  <c r="J41" i="3" s="1"/>
  <c r="L40" i="3"/>
  <c r="I40" i="3"/>
  <c r="H40" i="3"/>
  <c r="J39" i="3" s="1"/>
  <c r="H38" i="3"/>
  <c r="B37" i="3"/>
  <c r="I38" i="3" s="1"/>
  <c r="L36" i="3"/>
  <c r="I36" i="3"/>
  <c r="J35" i="3" s="1"/>
  <c r="H36" i="3"/>
  <c r="H34" i="3"/>
  <c r="B33" i="3"/>
  <c r="I34" i="3" s="1"/>
  <c r="L32" i="3"/>
  <c r="I32" i="3"/>
  <c r="H32" i="3"/>
  <c r="H30" i="3"/>
  <c r="B29" i="3"/>
  <c r="I30" i="3" s="1"/>
  <c r="L28" i="3"/>
  <c r="I28" i="3"/>
  <c r="H28" i="3"/>
  <c r="J57" i="3" l="1"/>
  <c r="J51" i="3"/>
  <c r="J31" i="3"/>
  <c r="J55" i="3"/>
  <c r="J37" i="3"/>
  <c r="K35" i="3" s="1"/>
  <c r="J49" i="3"/>
  <c r="J65" i="3"/>
  <c r="J43" i="3"/>
  <c r="J59" i="3"/>
  <c r="J47" i="3"/>
  <c r="J63" i="3"/>
  <c r="J53" i="3"/>
  <c r="K51" i="3" s="1"/>
  <c r="J45" i="3"/>
  <c r="K43" i="3" s="1"/>
  <c r="J33" i="3"/>
  <c r="K31" i="3" s="1"/>
  <c r="J29" i="3"/>
  <c r="J27" i="3"/>
  <c r="K55" i="3"/>
  <c r="J61" i="3"/>
  <c r="L53" i="3"/>
  <c r="O51" i="3" s="1"/>
  <c r="L37" i="3"/>
  <c r="O35" i="3" s="1"/>
  <c r="K39" i="3"/>
  <c r="K59" i="3" l="1"/>
  <c r="L33" i="3"/>
  <c r="O31" i="3" s="1"/>
  <c r="K63" i="3"/>
  <c r="L65" i="3"/>
  <c r="O63" i="3" s="1"/>
  <c r="K27" i="3"/>
  <c r="K47" i="3"/>
  <c r="L61" i="3"/>
  <c r="O59" i="3" s="1"/>
  <c r="L57" i="3"/>
  <c r="O55" i="3" s="1"/>
  <c r="L45" i="3"/>
  <c r="O43" i="3" s="1"/>
  <c r="L41" i="3"/>
  <c r="O39" i="3" s="1"/>
  <c r="L29" i="3" l="1"/>
  <c r="O27" i="3" s="1"/>
  <c r="L49" i="3"/>
  <c r="O47" i="3" s="1"/>
  <c r="S3" i="1" l="1"/>
  <c r="P3" i="3"/>
</calcChain>
</file>

<file path=xl/sharedStrings.xml><?xml version="1.0" encoding="utf-8"?>
<sst xmlns="http://schemas.openxmlformats.org/spreadsheetml/2006/main" count="641" uniqueCount="48">
  <si>
    <t>Evaluation</t>
  </si>
  <si>
    <t>Activity</t>
  </si>
  <si>
    <t>Channel Thread</t>
  </si>
  <si>
    <t>Site Protection</t>
  </si>
  <si>
    <t>Existing</t>
  </si>
  <si>
    <t>Length (Feet)</t>
  </si>
  <si>
    <t>Proposed</t>
  </si>
  <si>
    <t>NA</t>
  </si>
  <si>
    <t>Site Sensitivity</t>
  </si>
  <si>
    <t>Resource Type</t>
  </si>
  <si>
    <t>Drainage Area (sqmi)</t>
  </si>
  <si>
    <t>Stream Impact Adjustments</t>
  </si>
  <si>
    <t>Buffer Adjustment</t>
  </si>
  <si>
    <t>Stream Mitigation Adjustments</t>
  </si>
  <si>
    <t>Reach Length (feet)</t>
  </si>
  <si>
    <t>Stream Quality</t>
  </si>
  <si>
    <t>REMARKS</t>
  </si>
  <si>
    <t>STREAM MITIGATION CALCULATOR</t>
  </si>
  <si>
    <t>STREAM IMPACT CALCULATOR</t>
  </si>
  <si>
    <t>Project Name:</t>
  </si>
  <si>
    <t>Lat/Long:</t>
  </si>
  <si>
    <t>County:</t>
  </si>
  <si>
    <t>Sponsor:</t>
  </si>
  <si>
    <t>Physiographic Region</t>
  </si>
  <si>
    <t>Date:</t>
  </si>
  <si>
    <t>Corps Project ID #:</t>
  </si>
  <si>
    <t xml:space="preserve">Collaborators: </t>
  </si>
  <si>
    <t>Corps PM:</t>
  </si>
  <si>
    <t>Not Selected</t>
  </si>
  <si>
    <t>Raw Change in Value (Functional Feet)</t>
  </si>
  <si>
    <t xml:space="preserve">Raw Change in Reach Value (Functional Feet) </t>
  </si>
  <si>
    <t>Raw Reach Value (Functional Feet)</t>
  </si>
  <si>
    <t>Preliminary Resource Evaluation</t>
  </si>
  <si>
    <t>Stream Gains (Functional Feet)</t>
  </si>
  <si>
    <t>Stream Losses (Functional Feet)</t>
  </si>
  <si>
    <t>Total Stream Losses (Functional Feet)</t>
  </si>
  <si>
    <r>
      <t xml:space="preserve"> </t>
    </r>
    <r>
      <rPr>
        <sz val="22"/>
        <color rgb="FF00B050"/>
        <rFont val="Tw Cen MT"/>
        <family val="2"/>
        <scheme val="minor"/>
      </rPr>
      <t>Total Stream Gains (Functional Feet)</t>
    </r>
  </si>
  <si>
    <t xml:space="preserve">BACKGROUND INFORMATION  </t>
  </si>
  <si>
    <t xml:space="preserve">BACKGROUND INFORMATION </t>
  </si>
  <si>
    <t>Buffer Quality</t>
  </si>
  <si>
    <t>Buffer Area (Acres)</t>
  </si>
  <si>
    <t>Functional Feet</t>
  </si>
  <si>
    <t>Quality Acres</t>
  </si>
  <si>
    <t>Existing Buffer</t>
  </si>
  <si>
    <t>Proposed Buffer</t>
  </si>
  <si>
    <t>Reach Name</t>
  </si>
  <si>
    <t>Mitigation Ratio (Temporal Loss)</t>
  </si>
  <si>
    <t>Select From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</si>
</sst>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Tw Cen MT"/>
      <family val="2"/>
      <scheme val="minor"/>
    </font>
    <font>
      <b/>
      <sz val="11"/>
      <color rgb="FF00B050"/>
      <name val="Tw Cen MT"/>
      <family val="2"/>
      <scheme val="minor"/>
    </font>
    <font>
      <sz val="11"/>
      <color rgb="FF00B050"/>
      <name val="Tw Cen MT"/>
      <family val="2"/>
      <scheme val="minor"/>
    </font>
    <font>
      <sz val="16"/>
      <name val="Tw Cen MT"/>
      <family val="2"/>
      <scheme val="minor"/>
    </font>
    <font>
      <sz val="26"/>
      <color rgb="FF00B050"/>
      <name val="Tw Cen MT"/>
      <family val="2"/>
      <scheme val="minor"/>
    </font>
    <font>
      <sz val="16"/>
      <color rgb="FF00B050"/>
      <name val="Tw Cen MT"/>
      <family val="2"/>
      <scheme val="minor"/>
    </font>
    <font>
      <sz val="22"/>
      <color rgb="FF00B050"/>
      <name val="Tw Cen MT"/>
      <family val="2"/>
      <scheme val="minor"/>
    </font>
    <font>
      <b/>
      <sz val="16"/>
      <color theme="5" tint="-0.249977111117893"/>
      <name val="Tw Cen MT"/>
      <family val="2"/>
      <scheme val="minor"/>
    </font>
    <font>
      <sz val="16"/>
      <color theme="5" tint="-0.249977111117893"/>
      <name val="Tw Cen MT"/>
      <family val="2"/>
      <scheme val="minor"/>
    </font>
    <font>
      <sz val="22"/>
      <color theme="5" tint="-0.249977111117893"/>
      <name val="Tw Cen MT"/>
      <family val="2"/>
      <scheme val="minor"/>
    </font>
    <font>
      <sz val="11"/>
      <color theme="5" tint="-0.249977111117893"/>
      <name val="Tw Cen MT"/>
      <family val="2"/>
      <scheme val="minor"/>
    </font>
    <font>
      <b/>
      <sz val="11"/>
      <color theme="5" tint="-0.249977111117893"/>
      <name val="Tw Cen MT"/>
      <family val="2"/>
      <scheme val="minor"/>
    </font>
    <font>
      <sz val="11"/>
      <name val="Tw Cen MT"/>
      <family val="2"/>
      <scheme val="minor"/>
    </font>
    <font>
      <b/>
      <sz val="16"/>
      <color rgb="FF00B050"/>
      <name val="Tw Cen MT"/>
      <family val="2"/>
      <scheme val="minor"/>
    </font>
    <font>
      <sz val="14"/>
      <name val="Tw Cen MT"/>
      <family val="2"/>
      <scheme val="minor"/>
    </font>
    <font>
      <u/>
      <sz val="28"/>
      <color theme="5"/>
      <name val="Tw Cen MT"/>
      <family val="2"/>
      <scheme val="minor"/>
    </font>
    <font>
      <u/>
      <sz val="11"/>
      <color theme="5"/>
      <name val="Tw Cen MT"/>
      <family val="2"/>
      <scheme val="minor"/>
    </font>
    <font>
      <u/>
      <sz val="28"/>
      <color rgb="FF00B050"/>
      <name val="Tw Cen MT"/>
      <family val="2"/>
      <scheme val="minor"/>
    </font>
    <font>
      <b/>
      <u/>
      <sz val="14"/>
      <color rgb="FF00B050"/>
      <name val="Tw Cen MT"/>
      <family val="2"/>
      <scheme val="minor"/>
    </font>
    <font>
      <b/>
      <u/>
      <sz val="20"/>
      <color rgb="FF00B050"/>
      <name val="Tw Cen MT"/>
      <family val="2"/>
      <scheme val="minor"/>
    </font>
    <font>
      <b/>
      <u/>
      <sz val="18"/>
      <color theme="5" tint="-0.249977111117893"/>
      <name val="Tw Cen MT"/>
      <family val="2"/>
      <scheme val="minor"/>
    </font>
    <font>
      <b/>
      <sz val="18"/>
      <color rgb="FF00B050"/>
      <name val="Tw Cen MT"/>
      <family val="2"/>
      <scheme val="minor"/>
    </font>
    <font>
      <b/>
      <u/>
      <sz val="11"/>
      <color rgb="FF00B050"/>
      <name val="Tw Cen MT"/>
      <family val="2"/>
      <scheme val="minor"/>
    </font>
    <font>
      <u/>
      <sz val="12"/>
      <color rgb="FF00B050"/>
      <name val="Tw Cen MT"/>
      <family val="2"/>
      <scheme val="minor"/>
    </font>
    <font>
      <sz val="12"/>
      <color theme="1"/>
      <name val="Tw Cen MT"/>
      <family val="2"/>
      <scheme val="minor"/>
    </font>
    <font>
      <b/>
      <u/>
      <sz val="12"/>
      <color rgb="FF00B050"/>
      <name val="Tw Cen MT"/>
      <family val="2"/>
      <scheme val="minor"/>
    </font>
    <font>
      <b/>
      <u/>
      <sz val="12"/>
      <color theme="1"/>
      <name val="Tw Cen MT"/>
      <family val="2"/>
      <scheme val="minor"/>
    </font>
    <font>
      <sz val="14"/>
      <color theme="1"/>
      <name val="Tw Cen MT"/>
      <family val="2"/>
      <scheme val="minor"/>
    </font>
    <font>
      <sz val="48"/>
      <color theme="5"/>
      <name val="Tw Cen MT"/>
      <family val="2"/>
      <scheme val="minor"/>
    </font>
    <font>
      <sz val="48"/>
      <color rgb="FF00B050"/>
      <name val="Tw Cen MT"/>
      <family val="2"/>
      <scheme val="minor"/>
    </font>
    <font>
      <sz val="48"/>
      <color theme="1"/>
      <name val="Tw Cen MT"/>
      <family val="2"/>
      <scheme val="minor"/>
    </font>
    <font>
      <sz val="24"/>
      <color theme="5"/>
      <name val="Tw Cen MT"/>
      <family val="2"/>
      <scheme val="minor"/>
    </font>
    <font>
      <sz val="24"/>
      <color theme="1"/>
      <name val="Tw Cen MT"/>
      <family val="2"/>
      <scheme val="minor"/>
    </font>
    <font>
      <b/>
      <sz val="18"/>
      <color theme="5" tint="-0.249977111117893"/>
      <name val="Tw Cen MT"/>
      <family val="2"/>
      <scheme val="minor"/>
    </font>
    <font>
      <u/>
      <sz val="14"/>
      <color theme="5" tint="-0.249977111117893"/>
      <name val="Tw Cen MT"/>
      <family val="2"/>
      <scheme val="minor"/>
    </font>
    <font>
      <sz val="14"/>
      <color theme="5"/>
      <name val="Tw Cen MT"/>
      <family val="2"/>
      <scheme val="minor"/>
    </font>
    <font>
      <b/>
      <sz val="14"/>
      <color theme="5"/>
      <name val="Tw Cen MT"/>
      <family val="2"/>
      <scheme val="minor"/>
    </font>
    <font>
      <sz val="14"/>
      <color rgb="FFFF9900"/>
      <name val="Tw Cen MT"/>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2" tint="0.79998168889431442"/>
        <bgColor indexed="64"/>
      </patternFill>
    </fill>
    <fill>
      <patternFill patternType="darkVertical">
        <fgColor theme="2" tint="0.79998168889431442"/>
        <bgColor theme="2" tint="0.79998168889431442"/>
      </patternFill>
    </fill>
    <fill>
      <patternFill patternType="darkVertical">
        <fgColor theme="2" tint="0.79998168889431442"/>
        <bgColor indexed="65"/>
      </patternFill>
    </fill>
    <fill>
      <patternFill patternType="darkVertical">
        <fgColor theme="2" tint="0.79998168889431442"/>
        <bgColor theme="0"/>
      </patternFill>
    </fill>
    <fill>
      <patternFill patternType="darkVertical">
        <fgColor theme="2" tint="0.79998168889431442"/>
        <bgColor theme="9" tint="0.79998168889431442"/>
      </patternFill>
    </fill>
    <fill>
      <patternFill patternType="solid">
        <fgColor theme="0"/>
        <bgColor theme="2" tint="0.79995117038483843"/>
      </patternFill>
    </fill>
    <fill>
      <patternFill patternType="solid">
        <fgColor theme="9" tint="0.79998168889431442"/>
        <bgColor theme="2" tint="0.79995117038483843"/>
      </patternFill>
    </fill>
    <fill>
      <patternFill patternType="solid">
        <fgColor theme="2" tint="0.79998168889431442"/>
        <bgColor theme="2" tint="0.79995117038483843"/>
      </patternFill>
    </fill>
    <fill>
      <patternFill patternType="solid">
        <fgColor indexed="65"/>
        <bgColor theme="2" tint="0.79995117038483843"/>
      </patternFill>
    </fill>
  </fills>
  <borders count="95">
    <border>
      <left/>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ck">
        <color auto="1"/>
      </left>
      <right style="thick">
        <color auto="1"/>
      </right>
      <top style="thick">
        <color auto="1"/>
      </top>
      <bottom style="medium">
        <color indexed="64"/>
      </bottom>
      <diagonal/>
    </border>
    <border>
      <left style="thick">
        <color auto="1"/>
      </left>
      <right style="thick">
        <color auto="1"/>
      </right>
      <top style="thick">
        <color auto="1"/>
      </top>
      <bottom style="thick">
        <color auto="1"/>
      </bottom>
      <diagonal/>
    </border>
    <border>
      <left style="thin">
        <color theme="0" tint="-0.34998626667073579"/>
      </left>
      <right style="thin">
        <color theme="0" tint="-0.34998626667073579"/>
      </right>
      <top/>
      <bottom style="thin">
        <color theme="0" tint="-0.34998626667073579"/>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style="thick">
        <color auto="1"/>
      </bottom>
      <diagonal/>
    </border>
    <border>
      <left style="thick">
        <color auto="1"/>
      </left>
      <right style="thick">
        <color auto="1"/>
      </right>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ck">
        <color auto="1"/>
      </right>
      <top style="medium">
        <color auto="1"/>
      </top>
      <bottom style="thick">
        <color auto="1"/>
      </bottom>
      <diagonal/>
    </border>
    <border>
      <left style="thick">
        <color auto="1"/>
      </left>
      <right style="thick">
        <color auto="1"/>
      </right>
      <top style="medium">
        <color auto="1"/>
      </top>
      <bottom style="thick">
        <color auto="1"/>
      </bottom>
      <diagonal/>
    </border>
    <border>
      <left style="thick">
        <color auto="1"/>
      </left>
      <right/>
      <top style="medium">
        <color auto="1"/>
      </top>
      <bottom/>
      <diagonal/>
    </border>
    <border>
      <left/>
      <right style="medium">
        <color auto="1"/>
      </right>
      <top style="medium">
        <color auto="1"/>
      </top>
      <bottom/>
      <diagonal/>
    </border>
    <border>
      <left style="medium">
        <color auto="1"/>
      </left>
      <right style="thick">
        <color auto="1"/>
      </right>
      <top style="thick">
        <color auto="1"/>
      </top>
      <bottom style="thick">
        <color auto="1"/>
      </bottom>
      <diagonal/>
    </border>
    <border>
      <left/>
      <right style="medium">
        <color auto="1"/>
      </right>
      <top/>
      <bottom/>
      <diagonal/>
    </border>
    <border>
      <left/>
      <right style="medium">
        <color auto="1"/>
      </right>
      <top/>
      <bottom style="thick">
        <color auto="1"/>
      </bottom>
      <diagonal/>
    </border>
    <border>
      <left style="thick">
        <color auto="1"/>
      </left>
      <right style="medium">
        <color auto="1"/>
      </right>
      <top/>
      <bottom style="thick">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thick">
        <color auto="1"/>
      </top>
      <bottom style="medium">
        <color auto="1"/>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style="medium">
        <color indexed="64"/>
      </top>
      <bottom style="thin">
        <color theme="0" tint="-0.34998626667073579"/>
      </bottom>
      <diagonal/>
    </border>
    <border>
      <left style="thick">
        <color auto="1"/>
      </left>
      <right/>
      <top style="thick">
        <color auto="1"/>
      </top>
      <bottom style="thick">
        <color auto="1"/>
      </bottom>
      <diagonal/>
    </border>
    <border>
      <left style="thick">
        <color auto="1"/>
      </left>
      <right/>
      <top style="thick">
        <color auto="1"/>
      </top>
      <bottom style="medium">
        <color indexed="64"/>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indexed="64"/>
      </bottom>
      <diagonal/>
    </border>
    <border>
      <left/>
      <right style="thick">
        <color auto="1"/>
      </right>
      <top style="thick">
        <color auto="1"/>
      </top>
      <bottom style="medium">
        <color indexed="64"/>
      </bottom>
      <diagonal/>
    </border>
    <border>
      <left style="thin">
        <color theme="3" tint="0.39991454817346722"/>
      </left>
      <right style="thick">
        <color auto="1"/>
      </right>
      <top style="thick">
        <color auto="1"/>
      </top>
      <bottom style="thick">
        <color auto="1"/>
      </bottom>
      <diagonal/>
    </border>
    <border>
      <left style="thick">
        <color auto="1"/>
      </left>
      <right style="thin">
        <color theme="3" tint="0.39991454817346722"/>
      </right>
      <top style="thick">
        <color auto="1"/>
      </top>
      <bottom style="thick">
        <color auto="1"/>
      </bottom>
      <diagonal/>
    </border>
    <border>
      <left style="thin">
        <color theme="3" tint="0.39991454817346722"/>
      </left>
      <right style="thick">
        <color auto="1"/>
      </right>
      <top style="thick">
        <color auto="1"/>
      </top>
      <bottom style="medium">
        <color indexed="64"/>
      </bottom>
      <diagonal/>
    </border>
    <border>
      <left style="thin">
        <color theme="3" tint="0.39991454817346722"/>
      </left>
      <right style="thin">
        <color theme="0" tint="-0.34998626667073579"/>
      </right>
      <top style="medium">
        <color indexed="64"/>
      </top>
      <bottom style="thin">
        <color theme="0" tint="-0.34998626667073579"/>
      </bottom>
      <diagonal/>
    </border>
    <border>
      <left style="thin">
        <color theme="0" tint="-0.34998626667073579"/>
      </left>
      <right style="thin">
        <color theme="3" tint="0.39991454817346722"/>
      </right>
      <top style="medium">
        <color indexed="64"/>
      </top>
      <bottom style="thin">
        <color theme="0" tint="-0.34998626667073579"/>
      </bottom>
      <diagonal/>
    </border>
    <border>
      <left style="thin">
        <color theme="3" tint="0.3999145481734672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3" tint="0.39991454817346722"/>
      </right>
      <top style="thin">
        <color theme="0" tint="-0.34998626667073579"/>
      </top>
      <bottom style="thin">
        <color theme="0" tint="-0.34998626667073579"/>
      </bottom>
      <diagonal/>
    </border>
    <border>
      <left style="thin">
        <color theme="3" tint="0.39991454817346722"/>
      </left>
      <right style="thin">
        <color theme="0" tint="-0.34998626667073579"/>
      </right>
      <top style="thick">
        <color auto="1"/>
      </top>
      <bottom style="medium">
        <color indexed="64"/>
      </bottom>
      <diagonal/>
    </border>
    <border>
      <left style="thin">
        <color theme="3" tint="0.39991454817346722"/>
      </left>
      <right style="thin">
        <color theme="0" tint="-0.34998626667073579"/>
      </right>
      <top style="thick">
        <color auto="1"/>
      </top>
      <bottom style="thick">
        <color auto="1"/>
      </bottom>
      <diagonal/>
    </border>
    <border>
      <left style="thin">
        <color theme="3" tint="0.39994506668294322"/>
      </left>
      <right style="medium">
        <color indexed="64"/>
      </right>
      <top style="medium">
        <color indexed="64"/>
      </top>
      <bottom style="medium">
        <color indexed="64"/>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0" tint="-0.34998626667073579"/>
      </right>
      <top style="thin">
        <color theme="0" tint="-0.34998626667073579"/>
      </top>
      <bottom style="thin">
        <color theme="0" tint="-0.34998626667073579"/>
      </bottom>
      <diagonal/>
    </border>
    <border>
      <left style="thin">
        <color theme="3" tint="0.39994506668294322"/>
      </left>
      <right style="thin">
        <color theme="0" tint="-0.34998626667073579"/>
      </right>
      <top style="thin">
        <color theme="0" tint="-0.34998626667073579"/>
      </top>
      <bottom style="medium">
        <color indexed="64"/>
      </bottom>
      <diagonal/>
    </border>
    <border>
      <left style="thin">
        <color theme="3" tint="0.39994506668294322"/>
      </left>
      <right style="thin">
        <color theme="0" tint="-0.34998626667073579"/>
      </right>
      <top style="medium">
        <color indexed="64"/>
      </top>
      <bottom style="thin">
        <color theme="0" tint="-0.34998626667073579"/>
      </bottom>
      <diagonal/>
    </border>
    <border>
      <left style="thin">
        <color theme="3" tint="0.39994506668294322"/>
      </left>
      <right style="thin">
        <color theme="0" tint="-0.34998626667073579"/>
      </right>
      <top style="medium">
        <color indexed="64"/>
      </top>
      <bottom style="medium">
        <color indexed="64"/>
      </bottom>
      <diagonal/>
    </border>
    <border>
      <left style="thick">
        <color auto="1"/>
      </left>
      <right/>
      <top style="thick">
        <color auto="1"/>
      </top>
      <bottom/>
      <diagonal/>
    </border>
    <border>
      <left/>
      <right style="thin">
        <color theme="3" tint="0.39991454817346722"/>
      </right>
      <top style="thick">
        <color auto="1"/>
      </top>
      <bottom/>
      <diagonal/>
    </border>
    <border>
      <left style="thick">
        <color auto="1"/>
      </left>
      <right/>
      <top/>
      <bottom style="medium">
        <color indexed="64"/>
      </bottom>
      <diagonal/>
    </border>
    <border>
      <left/>
      <right style="thin">
        <color theme="3" tint="0.39991454817346722"/>
      </right>
      <top/>
      <bottom style="medium">
        <color indexed="64"/>
      </bottom>
      <diagonal/>
    </border>
    <border>
      <left/>
      <right/>
      <top style="thick">
        <color auto="1"/>
      </top>
      <bottom/>
      <diagonal/>
    </border>
    <border>
      <left/>
      <right/>
      <top/>
      <bottom style="medium">
        <color indexed="64"/>
      </bottom>
      <diagonal/>
    </border>
    <border>
      <left/>
      <right style="thin">
        <color theme="3" tint="0.39991454817346722"/>
      </right>
      <top style="thin">
        <color theme="0" tint="-0.34998626667073579"/>
      </top>
      <bottom style="medium">
        <color indexed="64"/>
      </bottom>
      <diagonal/>
    </border>
    <border>
      <left style="thin">
        <color theme="0" tint="-0.34998626667073579"/>
      </left>
      <right/>
      <top style="medium">
        <color indexed="64"/>
      </top>
      <bottom/>
      <diagonal/>
    </border>
    <border>
      <left/>
      <right style="thin">
        <color theme="3" tint="0.39994506668294322"/>
      </right>
      <top style="medium">
        <color indexed="64"/>
      </top>
      <bottom/>
      <diagonal/>
    </border>
    <border>
      <left style="thin">
        <color theme="0" tint="-0.34998626667073579"/>
      </left>
      <right/>
      <top/>
      <bottom/>
      <diagonal/>
    </border>
    <border>
      <left/>
      <right style="thin">
        <color theme="3" tint="0.39994506668294322"/>
      </right>
      <top/>
      <bottom/>
      <diagonal/>
    </border>
    <border>
      <left style="thin">
        <color theme="0" tint="-0.34998626667073579"/>
      </left>
      <right/>
      <top/>
      <bottom style="medium">
        <color indexed="64"/>
      </bottom>
      <diagonal/>
    </border>
    <border>
      <left/>
      <right style="thin">
        <color theme="3" tint="0.39994506668294322"/>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medium">
        <color indexed="64"/>
      </bottom>
      <diagonal/>
    </border>
    <border>
      <left style="thin">
        <color theme="3" tint="0.39991454817346722"/>
      </left>
      <right style="thin">
        <color theme="0" tint="-0.34998626667073579"/>
      </right>
      <top style="thin">
        <color theme="0" tint="-0.34998626667073579"/>
      </top>
      <bottom/>
      <diagonal/>
    </border>
    <border>
      <left style="thin">
        <color theme="3" tint="0.39991454817346722"/>
      </left>
      <right style="thin">
        <color theme="0" tint="-0.34998626667073579"/>
      </right>
      <top/>
      <bottom style="medium">
        <color indexed="64"/>
      </bottom>
      <diagonal/>
    </border>
    <border>
      <left style="thin">
        <color theme="0" tint="-0.34998626667073579"/>
      </left>
      <right style="thin">
        <color theme="3" tint="0.39994506668294322"/>
      </right>
      <top style="medium">
        <color indexed="64"/>
      </top>
      <bottom/>
      <diagonal/>
    </border>
    <border>
      <left style="thin">
        <color theme="0" tint="-0.34998626667073579"/>
      </left>
      <right style="thin">
        <color theme="3" tint="0.39994506668294322"/>
      </right>
      <top/>
      <bottom/>
      <diagonal/>
    </border>
    <border>
      <left style="thin">
        <color theme="0" tint="-0.34998626667073579"/>
      </left>
      <right style="thin">
        <color theme="3" tint="0.39994506668294322"/>
      </right>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medium">
        <color indexed="64"/>
      </bottom>
      <diagonal/>
    </border>
    <border>
      <left style="thin">
        <color theme="3" tint="0.39994506668294322"/>
      </left>
      <right style="thin">
        <color theme="0" tint="-0.34998626667073579"/>
      </right>
      <top style="thin">
        <color theme="0" tint="-0.34998626667073579"/>
      </top>
      <bottom/>
      <diagonal/>
    </border>
    <border>
      <left style="thin">
        <color theme="3" tint="0.39994506668294322"/>
      </left>
      <right style="thin">
        <color theme="0" tint="-0.34998626667073579"/>
      </right>
      <top/>
      <bottom style="medium">
        <color indexed="64"/>
      </bottom>
      <diagonal/>
    </border>
    <border>
      <left/>
      <right style="medium">
        <color indexed="64"/>
      </right>
      <top/>
      <bottom style="medium">
        <color indexed="64"/>
      </bottom>
      <diagonal/>
    </border>
    <border>
      <left style="thin">
        <color theme="3" tint="0.39994506668294322"/>
      </left>
      <right style="thin">
        <color theme="0" tint="-0.34998626667073579"/>
      </right>
      <top style="medium">
        <color indexed="64"/>
      </top>
      <bottom/>
      <diagonal/>
    </border>
    <border>
      <left style="thin">
        <color theme="3" tint="0.39994506668294322"/>
      </left>
      <right style="thin">
        <color theme="0" tint="-0.34998626667073579"/>
      </right>
      <top/>
      <bottom/>
      <diagonal/>
    </border>
  </borders>
  <cellStyleXfs count="1">
    <xf numFmtId="0" fontId="0" fillId="0" borderId="0"/>
  </cellStyleXfs>
  <cellXfs count="263">
    <xf numFmtId="0" fontId="0" fillId="0" borderId="0" xfId="0"/>
    <xf numFmtId="0" fontId="0" fillId="0" borderId="0" xfId="0" applyAlignment="1">
      <alignment vertical="top"/>
    </xf>
    <xf numFmtId="0" fontId="2" fillId="7" borderId="14" xfId="0" applyFont="1" applyFill="1" applyBorder="1" applyAlignment="1">
      <alignment horizontal="center" vertical="center" wrapText="1"/>
    </xf>
    <xf numFmtId="0" fontId="0" fillId="7" borderId="54" xfId="0" applyFont="1" applyFill="1" applyBorder="1" applyAlignment="1" applyProtection="1">
      <alignment horizontal="center" vertical="center"/>
      <protection locked="0"/>
    </xf>
    <xf numFmtId="0" fontId="2" fillId="7" borderId="56" xfId="0" applyFont="1" applyFill="1" applyBorder="1" applyAlignment="1">
      <alignment horizontal="center" vertical="center"/>
    </xf>
    <xf numFmtId="0" fontId="2" fillId="8" borderId="0" xfId="0" applyFont="1" applyFill="1" applyAlignment="1">
      <alignment horizontal="center" vertical="center"/>
    </xf>
    <xf numFmtId="0" fontId="2" fillId="8" borderId="55" xfId="0" applyFont="1" applyFill="1" applyBorder="1" applyAlignment="1">
      <alignment horizontal="center" vertical="center" wrapText="1"/>
    </xf>
    <xf numFmtId="9" fontId="0" fillId="9" borderId="21" xfId="0" applyNumberFormat="1" applyFont="1" applyFill="1" applyBorder="1" applyAlignment="1" applyProtection="1">
      <protection locked="0"/>
    </xf>
    <xf numFmtId="0" fontId="2" fillId="12" borderId="48" xfId="0" applyFont="1" applyFill="1" applyBorder="1" applyAlignment="1">
      <alignment horizontal="center" vertical="center" wrapText="1"/>
    </xf>
    <xf numFmtId="1" fontId="2" fillId="13" borderId="48" xfId="0" applyNumberFormat="1" applyFont="1" applyFill="1" applyBorder="1" applyAlignment="1">
      <alignment horizontal="center" vertical="center" wrapText="1"/>
    </xf>
    <xf numFmtId="0" fontId="24" fillId="7" borderId="11" xfId="0" applyFont="1" applyFill="1" applyBorder="1" applyAlignment="1" applyProtection="1">
      <alignment horizontal="center" vertical="center" wrapText="1"/>
      <protection locked="0"/>
    </xf>
    <xf numFmtId="0" fontId="27" fillId="0" borderId="11" xfId="0" applyFont="1" applyBorder="1" applyProtection="1">
      <protection locked="0"/>
    </xf>
    <xf numFmtId="2" fontId="35" fillId="0" borderId="14" xfId="0" applyNumberFormat="1" applyFont="1" applyFill="1" applyBorder="1"/>
    <xf numFmtId="0" fontId="35" fillId="7" borderId="62" xfId="0" applyFont="1" applyFill="1" applyBorder="1" applyAlignment="1">
      <alignment horizontal="center" vertical="center"/>
    </xf>
    <xf numFmtId="0" fontId="35" fillId="4" borderId="14" xfId="0" applyFont="1" applyFill="1" applyBorder="1"/>
    <xf numFmtId="2" fontId="35" fillId="4" borderId="17" xfId="0" applyNumberFormat="1" applyFont="1" applyFill="1" applyBorder="1"/>
    <xf numFmtId="0" fontId="14" fillId="7" borderId="64" xfId="0" applyFont="1" applyFill="1" applyBorder="1" applyAlignment="1" applyProtection="1">
      <alignment horizontal="center" vertical="center"/>
      <protection locked="0"/>
    </xf>
    <xf numFmtId="2" fontId="2" fillId="10" borderId="57" xfId="0" applyNumberFormat="1" applyFont="1" applyFill="1" applyBorder="1" applyAlignment="1" applyProtection="1">
      <alignment horizontal="center"/>
      <protection locked="0"/>
    </xf>
    <xf numFmtId="2" fontId="2" fillId="11" borderId="57" xfId="0" applyNumberFormat="1" applyFont="1" applyFill="1" applyBorder="1" applyAlignment="1">
      <alignment horizontal="center" vertical="center"/>
    </xf>
    <xf numFmtId="49" fontId="0" fillId="0" borderId="11" xfId="0" applyNumberFormat="1" applyFont="1" applyFill="1" applyBorder="1" applyAlignment="1" applyProtection="1">
      <alignment horizontal="center" wrapText="1"/>
      <protection locked="0"/>
    </xf>
    <xf numFmtId="0" fontId="0" fillId="2" borderId="14" xfId="0" applyFont="1" applyFill="1" applyBorder="1" applyAlignment="1" applyProtection="1">
      <alignment horizontal="center" wrapText="1"/>
      <protection locked="0"/>
    </xf>
    <xf numFmtId="0" fontId="2" fillId="0" borderId="14" xfId="0" applyFont="1" applyFill="1" applyBorder="1" applyAlignment="1">
      <alignment horizontal="center"/>
    </xf>
    <xf numFmtId="0" fontId="2" fillId="2" borderId="17" xfId="0" applyFont="1" applyFill="1" applyBorder="1" applyAlignment="1">
      <alignment horizontal="center"/>
    </xf>
    <xf numFmtId="0" fontId="0" fillId="0" borderId="11" xfId="0" applyFont="1" applyFill="1" applyBorder="1" applyAlignment="1" applyProtection="1">
      <alignment horizontal="center"/>
      <protection locked="0"/>
    </xf>
    <xf numFmtId="2" fontId="2" fillId="0" borderId="14" xfId="0" applyNumberFormat="1" applyFont="1" applyFill="1" applyBorder="1" applyAlignment="1">
      <alignment horizontal="center"/>
    </xf>
    <xf numFmtId="0" fontId="2" fillId="2" borderId="14" xfId="0" applyFont="1" applyFill="1" applyBorder="1" applyAlignment="1">
      <alignment horizontal="center"/>
    </xf>
    <xf numFmtId="2" fontId="2" fillId="2" borderId="17" xfId="0" applyNumberFormat="1" applyFont="1" applyFill="1" applyBorder="1" applyAlignment="1">
      <alignment horizontal="center"/>
    </xf>
    <xf numFmtId="2" fontId="12" fillId="12" borderId="48" xfId="0" applyNumberFormat="1" applyFont="1" applyFill="1" applyBorder="1" applyAlignment="1" applyProtection="1">
      <alignment horizontal="center" vertical="center" wrapText="1"/>
      <protection locked="0"/>
    </xf>
    <xf numFmtId="2" fontId="12" fillId="13" borderId="48" xfId="0" applyNumberFormat="1" applyFont="1" applyFill="1" applyBorder="1" applyAlignment="1" applyProtection="1">
      <alignment horizontal="center" vertical="center" wrapText="1"/>
      <protection locked="0"/>
    </xf>
    <xf numFmtId="0" fontId="27" fillId="0" borderId="11" xfId="0" applyFont="1" applyBorder="1" applyAlignment="1" applyProtection="1">
      <alignment horizontal="center"/>
      <protection locked="0"/>
    </xf>
    <xf numFmtId="0" fontId="35" fillId="0" borderId="14" xfId="0" applyFont="1" applyFill="1" applyBorder="1" applyAlignment="1">
      <alignment horizontal="center"/>
    </xf>
    <xf numFmtId="0" fontId="27" fillId="4" borderId="14" xfId="0" applyFont="1" applyFill="1" applyBorder="1" applyAlignment="1" applyProtection="1">
      <alignment horizontal="center"/>
      <protection locked="0"/>
    </xf>
    <xf numFmtId="0" fontId="35" fillId="4" borderId="17" xfId="0" applyFont="1" applyFill="1" applyBorder="1" applyAlignment="1">
      <alignment horizontal="center"/>
    </xf>
    <xf numFmtId="1" fontId="35" fillId="0" borderId="11" xfId="0" applyNumberFormat="1" applyFont="1" applyBorder="1" applyAlignment="1">
      <alignment horizontal="center" vertical="center" wrapText="1"/>
    </xf>
    <xf numFmtId="1" fontId="35" fillId="0" borderId="14" xfId="0" applyNumberFormat="1" applyFont="1" applyBorder="1" applyAlignment="1">
      <alignment horizontal="center" vertical="center" wrapText="1"/>
    </xf>
    <xf numFmtId="1" fontId="36" fillId="4" borderId="47" xfId="0" applyNumberFormat="1" applyFont="1" applyFill="1" applyBorder="1" applyAlignment="1">
      <alignment horizontal="center" vertical="center"/>
    </xf>
    <xf numFmtId="1" fontId="36" fillId="4" borderId="48" xfId="0" applyNumberFormat="1" applyFont="1" applyFill="1" applyBorder="1" applyAlignment="1">
      <alignment horizontal="center" vertical="center"/>
    </xf>
    <xf numFmtId="1" fontId="36" fillId="4" borderId="49" xfId="0" applyNumberFormat="1" applyFont="1" applyFill="1" applyBorder="1" applyAlignment="1">
      <alignment horizontal="center" vertical="center"/>
    </xf>
    <xf numFmtId="1" fontId="33" fillId="4" borderId="41" xfId="0" applyNumberFormat="1" applyFont="1" applyFill="1" applyBorder="1" applyAlignment="1">
      <alignment horizontal="center" vertical="center" wrapText="1"/>
    </xf>
    <xf numFmtId="1" fontId="33" fillId="4" borderId="42" xfId="0" applyNumberFormat="1" applyFont="1" applyFill="1" applyBorder="1" applyAlignment="1">
      <alignment horizontal="center" vertical="center" wrapText="1"/>
    </xf>
    <xf numFmtId="1" fontId="33" fillId="4" borderId="43" xfId="0" applyNumberFormat="1" applyFont="1" applyFill="1" applyBorder="1" applyAlignment="1">
      <alignment horizontal="center" vertical="center" wrapText="1"/>
    </xf>
    <xf numFmtId="0" fontId="24" fillId="3" borderId="11" xfId="0" applyFont="1" applyFill="1" applyBorder="1" applyAlignment="1" applyProtection="1">
      <alignment wrapText="1"/>
      <protection locked="0"/>
    </xf>
    <xf numFmtId="0" fontId="24" fillId="3" borderId="12" xfId="0" applyFont="1" applyFill="1" applyBorder="1" applyAlignment="1" applyProtection="1">
      <alignment wrapText="1"/>
      <protection locked="0"/>
    </xf>
    <xf numFmtId="0" fontId="24" fillId="3" borderId="14" xfId="0" applyFont="1" applyFill="1" applyBorder="1" applyAlignment="1" applyProtection="1">
      <alignment wrapText="1"/>
      <protection locked="0"/>
    </xf>
    <xf numFmtId="0" fontId="24" fillId="3" borderId="15" xfId="0" applyFont="1" applyFill="1" applyBorder="1" applyAlignment="1" applyProtection="1">
      <alignment wrapText="1"/>
      <protection locked="0"/>
    </xf>
    <xf numFmtId="0" fontId="24" fillId="3" borderId="17" xfId="0" applyFont="1" applyFill="1" applyBorder="1" applyAlignment="1" applyProtection="1">
      <alignment wrapText="1"/>
      <protection locked="0"/>
    </xf>
    <xf numFmtId="0" fontId="24" fillId="3" borderId="18" xfId="0" applyFont="1" applyFill="1" applyBorder="1" applyAlignment="1" applyProtection="1">
      <alignment wrapText="1"/>
      <protection locked="0"/>
    </xf>
    <xf numFmtId="0" fontId="35" fillId="4" borderId="14" xfId="0" applyFont="1" applyFill="1" applyBorder="1" applyAlignment="1" applyProtection="1">
      <alignment horizontal="center" vertical="center" wrapText="1"/>
    </xf>
    <xf numFmtId="0" fontId="35" fillId="4" borderId="17" xfId="0" applyFont="1" applyFill="1" applyBorder="1" applyAlignment="1" applyProtection="1">
      <alignment horizontal="center" vertical="center" wrapText="1"/>
    </xf>
    <xf numFmtId="0" fontId="35" fillId="4" borderId="14"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27" fillId="4" borderId="14" xfId="0" applyFont="1" applyFill="1" applyBorder="1" applyAlignment="1" applyProtection="1">
      <alignment horizontal="center" vertical="center" wrapText="1"/>
      <protection locked="0"/>
    </xf>
    <xf numFmtId="0" fontId="27" fillId="4" borderId="17" xfId="0" applyFont="1" applyFill="1" applyBorder="1" applyAlignment="1" applyProtection="1">
      <alignment horizontal="center" vertical="center" wrapText="1"/>
      <protection locked="0"/>
    </xf>
    <xf numFmtId="9" fontId="27" fillId="4" borderId="14" xfId="0" applyNumberFormat="1" applyFont="1" applyFill="1" applyBorder="1" applyAlignment="1" applyProtection="1">
      <protection locked="0"/>
    </xf>
    <xf numFmtId="9" fontId="27" fillId="4" borderId="17" xfId="0" applyNumberFormat="1" applyFont="1" applyFill="1" applyBorder="1" applyAlignment="1" applyProtection="1">
      <protection locked="0"/>
    </xf>
    <xf numFmtId="1" fontId="35" fillId="4" borderId="14" xfId="0" applyNumberFormat="1" applyFont="1" applyFill="1" applyBorder="1" applyAlignment="1">
      <alignment horizontal="center" vertical="center" wrapText="1"/>
    </xf>
    <xf numFmtId="1" fontId="35" fillId="4" borderId="17" xfId="0" applyNumberFormat="1" applyFont="1" applyFill="1" applyBorder="1" applyAlignment="1">
      <alignment horizontal="center" vertical="center" wrapText="1"/>
    </xf>
    <xf numFmtId="1" fontId="36" fillId="7" borderId="62" xfId="0" applyNumberFormat="1" applyFont="1" applyFill="1" applyBorder="1" applyAlignment="1">
      <alignment horizontal="center"/>
    </xf>
    <xf numFmtId="1" fontId="36" fillId="7" borderId="63" xfId="0" applyNumberFormat="1" applyFont="1" applyFill="1" applyBorder="1" applyAlignment="1">
      <alignment horizontal="center"/>
    </xf>
    <xf numFmtId="0" fontId="35" fillId="7" borderId="73"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27" fillId="0" borderId="10"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7" fillId="0" borderId="14"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9" fontId="27" fillId="3" borderId="11" xfId="0" applyNumberFormat="1" applyFont="1" applyFill="1" applyBorder="1" applyAlignment="1" applyProtection="1">
      <protection locked="0"/>
    </xf>
    <xf numFmtId="9" fontId="27" fillId="3" borderId="14" xfId="0" applyNumberFormat="1" applyFont="1" applyFill="1" applyBorder="1" applyAlignment="1" applyProtection="1">
      <protection locked="0"/>
    </xf>
    <xf numFmtId="0" fontId="9" fillId="3" borderId="2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7" fillId="4" borderId="65"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7" fillId="7" borderId="60"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5" borderId="28"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6" fillId="6" borderId="0" xfId="0" applyFont="1" applyFill="1" applyAlignment="1">
      <alignment horizontal="center" wrapText="1"/>
    </xf>
    <xf numFmtId="0" fontId="20" fillId="6" borderId="2" xfId="0" applyFont="1" applyFill="1" applyBorder="1" applyAlignment="1">
      <alignment horizontal="left" wrapText="1"/>
    </xf>
    <xf numFmtId="0" fontId="8" fillId="6" borderId="2" xfId="0" applyFont="1" applyFill="1" applyBorder="1" applyAlignment="1"/>
    <xf numFmtId="15" fontId="14" fillId="4" borderId="2" xfId="0" applyNumberFormat="1" applyFont="1" applyFill="1" applyBorder="1" applyAlignment="1" applyProtection="1">
      <alignment horizontal="left"/>
      <protection locked="0"/>
    </xf>
    <xf numFmtId="0" fontId="14" fillId="4" borderId="2" xfId="0" applyFont="1" applyFill="1" applyBorder="1" applyAlignment="1" applyProtection="1">
      <alignment horizontal="left"/>
      <protection locked="0"/>
    </xf>
    <xf numFmtId="0" fontId="31" fillId="6" borderId="2" xfId="0" applyFont="1" applyFill="1" applyBorder="1" applyAlignment="1">
      <alignment horizontal="center" vertical="center" wrapText="1"/>
    </xf>
    <xf numFmtId="0" fontId="32" fillId="6" borderId="2" xfId="0" applyFont="1" applyFill="1" applyBorder="1" applyAlignment="1">
      <alignment vertical="center" wrapText="1"/>
    </xf>
    <xf numFmtId="0" fontId="32" fillId="6" borderId="28" xfId="0" applyFont="1" applyFill="1" applyBorder="1" applyAlignment="1">
      <alignment vertical="center" wrapText="1"/>
    </xf>
    <xf numFmtId="0" fontId="31" fillId="6" borderId="2" xfId="0" applyFont="1" applyFill="1" applyBorder="1" applyAlignment="1">
      <alignment vertical="center" wrapText="1"/>
    </xf>
    <xf numFmtId="1" fontId="28" fillId="6" borderId="29" xfId="0" applyNumberFormat="1" applyFont="1" applyFill="1" applyBorder="1" applyAlignment="1">
      <alignment horizontal="center" vertical="center" wrapText="1"/>
    </xf>
    <xf numFmtId="0" fontId="28" fillId="6" borderId="2" xfId="0" applyFont="1" applyFill="1" applyBorder="1" applyAlignment="1">
      <alignment wrapText="1"/>
    </xf>
    <xf numFmtId="0" fontId="28" fillId="6" borderId="29" xfId="0" applyFont="1" applyFill="1" applyBorder="1" applyAlignment="1">
      <alignment wrapText="1"/>
    </xf>
    <xf numFmtId="0" fontId="8" fillId="6" borderId="2" xfId="0" applyFont="1" applyFill="1" applyBorder="1" applyAlignment="1" applyProtection="1">
      <alignment wrapText="1"/>
      <protection locked="0"/>
    </xf>
    <xf numFmtId="0" fontId="10" fillId="6" borderId="2" xfId="0" applyFont="1" applyFill="1" applyBorder="1" applyAlignment="1">
      <alignment wrapText="1"/>
    </xf>
    <xf numFmtId="0" fontId="8" fillId="6" borderId="2" xfId="0" applyFont="1" applyFill="1" applyBorder="1" applyAlignment="1" applyProtection="1">
      <protection locked="0"/>
    </xf>
    <xf numFmtId="0" fontId="10" fillId="6" borderId="2" xfId="0" applyFont="1" applyFill="1" applyBorder="1" applyAlignment="1"/>
    <xf numFmtId="0" fontId="3" fillId="4" borderId="2" xfId="0" applyFont="1" applyFill="1" applyBorder="1" applyAlignment="1" applyProtection="1">
      <alignment wrapText="1"/>
      <protection locked="0"/>
    </xf>
    <xf numFmtId="0" fontId="12" fillId="4" borderId="2" xfId="0" applyFont="1" applyFill="1" applyBorder="1" applyAlignment="1" applyProtection="1">
      <alignment wrapText="1"/>
      <protection locked="0"/>
    </xf>
    <xf numFmtId="0" fontId="27" fillId="0" borderId="87" xfId="0" applyFont="1" applyBorder="1" applyAlignment="1" applyProtection="1">
      <alignment horizontal="center" vertical="center" wrapText="1"/>
      <protection locked="0"/>
    </xf>
    <xf numFmtId="0" fontId="27" fillId="0" borderId="88" xfId="0" applyFont="1" applyBorder="1" applyAlignment="1" applyProtection="1">
      <alignment horizontal="center" vertical="center" wrapText="1"/>
      <protection locked="0"/>
    </xf>
    <xf numFmtId="0" fontId="27" fillId="0" borderId="89" xfId="0" applyFont="1" applyBorder="1" applyAlignment="1" applyProtection="1">
      <alignment horizontal="center" vertical="center" wrapText="1"/>
      <protection locked="0"/>
    </xf>
    <xf numFmtId="0" fontId="27" fillId="0" borderId="86"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35" fillId="0" borderId="86" xfId="0" applyFont="1" applyBorder="1" applyAlignment="1">
      <alignment horizontal="center" vertical="center" wrapText="1"/>
    </xf>
    <xf numFmtId="0" fontId="35" fillId="0" borderId="21" xfId="0" applyFont="1" applyBorder="1" applyAlignment="1">
      <alignment horizontal="center" vertical="center" wrapText="1"/>
    </xf>
    <xf numFmtId="9" fontId="27" fillId="3" borderId="86" xfId="0" applyNumberFormat="1" applyFont="1" applyFill="1" applyBorder="1" applyAlignment="1" applyProtection="1">
      <protection locked="0"/>
    </xf>
    <xf numFmtId="9" fontId="27" fillId="3" borderId="21" xfId="0" applyNumberFormat="1" applyFont="1" applyFill="1" applyBorder="1" applyAlignment="1" applyProtection="1">
      <protection locked="0"/>
    </xf>
    <xf numFmtId="1" fontId="35" fillId="0" borderId="86" xfId="0" applyNumberFormat="1" applyFont="1" applyBorder="1" applyAlignment="1">
      <alignment horizontal="center" vertical="center" wrapText="1"/>
    </xf>
    <xf numFmtId="1" fontId="35" fillId="0" borderId="21" xfId="0" applyNumberFormat="1" applyFont="1" applyBorder="1" applyAlignment="1">
      <alignment horizontal="center" vertical="center" wrapText="1"/>
    </xf>
    <xf numFmtId="1" fontId="36" fillId="4" borderId="83" xfId="0" applyNumberFormat="1" applyFont="1" applyFill="1" applyBorder="1" applyAlignment="1">
      <alignment horizontal="center" vertical="center"/>
    </xf>
    <xf numFmtId="1" fontId="36" fillId="4" borderId="84" xfId="0" applyNumberFormat="1" applyFont="1" applyFill="1" applyBorder="1" applyAlignment="1">
      <alignment horizontal="center" vertical="center"/>
    </xf>
    <xf numFmtId="1" fontId="36" fillId="4" borderId="85" xfId="0" applyNumberFormat="1" applyFont="1" applyFill="1" applyBorder="1" applyAlignment="1">
      <alignment horizontal="center" vertical="center"/>
    </xf>
    <xf numFmtId="1" fontId="33" fillId="4" borderId="93" xfId="0" applyNumberFormat="1" applyFont="1" applyFill="1" applyBorder="1" applyAlignment="1">
      <alignment horizontal="center" vertical="center" wrapText="1"/>
    </xf>
    <xf numFmtId="1" fontId="33" fillId="4" borderId="94" xfId="0" applyNumberFormat="1" applyFont="1" applyFill="1" applyBorder="1" applyAlignment="1">
      <alignment horizontal="center" vertical="center" wrapText="1"/>
    </xf>
    <xf numFmtId="1" fontId="33" fillId="4" borderId="91" xfId="0" applyNumberFormat="1" applyFont="1" applyFill="1" applyBorder="1" applyAlignment="1">
      <alignment horizontal="center" vertical="center" wrapText="1"/>
    </xf>
    <xf numFmtId="0" fontId="24" fillId="3" borderId="73" xfId="0" applyFont="1" applyFill="1" applyBorder="1" applyAlignment="1" applyProtection="1">
      <alignment wrapText="1"/>
      <protection locked="0"/>
    </xf>
    <xf numFmtId="0" fontId="24" fillId="3" borderId="9" xfId="0" applyFont="1" applyFill="1" applyBorder="1" applyAlignment="1" applyProtection="1">
      <alignment wrapText="1"/>
      <protection locked="0"/>
    </xf>
    <xf numFmtId="0" fontId="24" fillId="3" borderId="33" xfId="0" applyFont="1" applyFill="1" applyBorder="1" applyAlignment="1" applyProtection="1">
      <alignment wrapText="1"/>
      <protection locked="0"/>
    </xf>
    <xf numFmtId="0" fontId="24" fillId="3" borderId="75" xfId="0" applyFont="1" applyFill="1" applyBorder="1" applyAlignment="1" applyProtection="1">
      <alignment wrapText="1"/>
      <protection locked="0"/>
    </xf>
    <xf numFmtId="0" fontId="24" fillId="3" borderId="0" xfId="0" applyFont="1" applyFill="1" applyBorder="1" applyAlignment="1" applyProtection="1">
      <alignment wrapText="1"/>
      <protection locked="0"/>
    </xf>
    <xf numFmtId="0" fontId="24" fillId="3" borderId="35" xfId="0" applyFont="1" applyFill="1" applyBorder="1" applyAlignment="1" applyProtection="1">
      <alignment wrapText="1"/>
      <protection locked="0"/>
    </xf>
    <xf numFmtId="0" fontId="24" fillId="3" borderId="77" xfId="0" applyFont="1" applyFill="1" applyBorder="1" applyAlignment="1" applyProtection="1">
      <alignment wrapText="1"/>
      <protection locked="0"/>
    </xf>
    <xf numFmtId="0" fontId="24" fillId="3" borderId="71" xfId="0" applyFont="1" applyFill="1" applyBorder="1" applyAlignment="1" applyProtection="1">
      <alignment wrapText="1"/>
      <protection locked="0"/>
    </xf>
    <xf numFmtId="0" fontId="24" fillId="3" borderId="92" xfId="0" applyFont="1" applyFill="1" applyBorder="1" applyAlignment="1" applyProtection="1">
      <alignment wrapText="1"/>
      <protection locked="0"/>
    </xf>
    <xf numFmtId="0" fontId="35" fillId="4" borderId="79" xfId="0" applyFont="1" applyFill="1" applyBorder="1" applyAlignment="1" applyProtection="1">
      <alignment horizontal="center" vertical="center" wrapText="1"/>
    </xf>
    <xf numFmtId="0" fontId="35" fillId="4" borderId="80" xfId="0" applyFont="1" applyFill="1" applyBorder="1" applyAlignment="1" applyProtection="1">
      <alignment horizontal="center" vertical="center" wrapText="1"/>
    </xf>
    <xf numFmtId="0" fontId="35" fillId="4" borderId="79" xfId="0" applyFont="1" applyFill="1" applyBorder="1" applyAlignment="1">
      <alignment horizontal="center" vertical="center" wrapText="1"/>
    </xf>
    <xf numFmtId="0" fontId="35" fillId="4" borderId="80" xfId="0" applyFont="1" applyFill="1" applyBorder="1" applyAlignment="1">
      <alignment horizontal="center" vertical="center" wrapText="1"/>
    </xf>
    <xf numFmtId="0" fontId="27" fillId="4" borderId="79" xfId="0" applyFont="1" applyFill="1" applyBorder="1" applyAlignment="1" applyProtection="1">
      <alignment horizontal="center" vertical="center" wrapText="1"/>
      <protection locked="0"/>
    </xf>
    <xf numFmtId="0" fontId="27" fillId="4" borderId="80" xfId="0" applyFont="1" applyFill="1" applyBorder="1" applyAlignment="1" applyProtection="1">
      <alignment horizontal="center" vertical="center" wrapText="1"/>
      <protection locked="0"/>
    </xf>
    <xf numFmtId="9" fontId="27" fillId="4" borderId="79" xfId="0" applyNumberFormat="1" applyFont="1" applyFill="1" applyBorder="1" applyAlignment="1" applyProtection="1">
      <protection locked="0"/>
    </xf>
    <xf numFmtId="9" fontId="27" fillId="4" borderId="80" xfId="0" applyNumberFormat="1" applyFont="1" applyFill="1" applyBorder="1" applyAlignment="1" applyProtection="1">
      <protection locked="0"/>
    </xf>
    <xf numFmtId="1" fontId="35" fillId="4" borderId="79" xfId="0" applyNumberFormat="1" applyFont="1" applyFill="1" applyBorder="1" applyAlignment="1">
      <alignment horizontal="center" vertical="center" wrapText="1"/>
    </xf>
    <xf numFmtId="1" fontId="35" fillId="4" borderId="80" xfId="0" applyNumberFormat="1" applyFont="1" applyFill="1" applyBorder="1" applyAlignment="1">
      <alignment horizontal="center" vertical="center" wrapText="1"/>
    </xf>
    <xf numFmtId="1" fontId="36" fillId="7" borderId="90" xfId="0" applyNumberFormat="1" applyFont="1" applyFill="1" applyBorder="1" applyAlignment="1">
      <alignment horizontal="center"/>
    </xf>
    <xf numFmtId="1" fontId="36" fillId="7" borderId="91" xfId="0" applyNumberFormat="1" applyFont="1" applyFill="1" applyBorder="1" applyAlignment="1">
      <alignment horizontal="center"/>
    </xf>
    <xf numFmtId="0" fontId="35" fillId="7" borderId="74" xfId="0" applyFont="1" applyFill="1" applyBorder="1" applyAlignment="1">
      <alignment horizontal="center" vertical="center" wrapText="1"/>
    </xf>
    <xf numFmtId="0" fontId="35" fillId="7" borderId="75" xfId="0" applyFont="1" applyFill="1" applyBorder="1" applyAlignment="1">
      <alignment horizontal="center" vertical="center" wrapText="1"/>
    </xf>
    <xf numFmtId="0" fontId="35" fillId="7" borderId="76" xfId="0" applyFont="1" applyFill="1" applyBorder="1" applyAlignment="1">
      <alignment horizontal="center" vertical="center" wrapText="1"/>
    </xf>
    <xf numFmtId="0" fontId="35" fillId="7" borderId="77" xfId="0" applyFont="1" applyFill="1" applyBorder="1" applyAlignment="1">
      <alignment horizontal="center" vertical="center" wrapText="1"/>
    </xf>
    <xf numFmtId="0" fontId="35" fillId="7" borderId="7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1"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9" fontId="0" fillId="0" borderId="11" xfId="0" applyNumberFormat="1" applyFont="1" applyBorder="1" applyAlignment="1" applyProtection="1">
      <protection locked="0"/>
    </xf>
    <xf numFmtId="9" fontId="0" fillId="0" borderId="14" xfId="0" applyNumberFormat="1" applyFont="1" applyBorder="1" applyAlignment="1" applyProtection="1">
      <protection locked="0"/>
    </xf>
    <xf numFmtId="1" fontId="2" fillId="0" borderId="11"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1" fontId="22" fillId="2" borderId="47" xfId="0" applyNumberFormat="1" applyFont="1" applyFill="1" applyBorder="1" applyAlignment="1">
      <alignment horizontal="center" vertical="center" wrapText="1"/>
    </xf>
    <xf numFmtId="1" fontId="22" fillId="2" borderId="48" xfId="0" applyNumberFormat="1" applyFont="1" applyFill="1" applyBorder="1" applyAlignment="1">
      <alignment horizontal="center" vertical="center" wrapText="1"/>
    </xf>
    <xf numFmtId="1" fontId="22" fillId="2" borderId="49" xfId="0" applyNumberFormat="1" applyFont="1" applyFill="1" applyBorder="1" applyAlignment="1">
      <alignment horizontal="center" vertical="center" wrapText="1"/>
    </xf>
    <xf numFmtId="1" fontId="21" fillId="2" borderId="44" xfId="0" applyNumberFormat="1" applyFont="1" applyFill="1" applyBorder="1" applyAlignment="1">
      <alignment horizontal="center" vertical="center" wrapText="1"/>
    </xf>
    <xf numFmtId="1" fontId="21" fillId="2" borderId="42" xfId="0" applyNumberFormat="1" applyFont="1" applyFill="1" applyBorder="1" applyAlignment="1">
      <alignment horizontal="center" vertical="center" wrapText="1"/>
    </xf>
    <xf numFmtId="1" fontId="21" fillId="2" borderId="43" xfId="0" applyNumberFormat="1" applyFont="1" applyFill="1" applyBorder="1" applyAlignment="1">
      <alignment horizontal="center" vertical="center" wrapText="1"/>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2" borderId="14"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wrapText="1"/>
      <protection locked="0"/>
    </xf>
    <xf numFmtId="9" fontId="0" fillId="2" borderId="14" xfId="0" applyNumberFormat="1" applyFont="1" applyFill="1" applyBorder="1" applyAlignment="1" applyProtection="1">
      <protection locked="0"/>
    </xf>
    <xf numFmtId="9" fontId="0" fillId="2" borderId="17" xfId="0" applyNumberFormat="1" applyFont="1" applyFill="1" applyBorder="1" applyAlignment="1" applyProtection="1">
      <protection locked="0"/>
    </xf>
    <xf numFmtId="1" fontId="2" fillId="2" borderId="14" xfId="0" applyNumberFormat="1" applyFont="1" applyFill="1" applyBorder="1" applyAlignment="1">
      <alignment horizontal="center" vertical="center" wrapText="1"/>
    </xf>
    <xf numFmtId="1" fontId="2" fillId="2" borderId="17" xfId="0" applyNumberFormat="1" applyFont="1" applyFill="1" applyBorder="1" applyAlignment="1">
      <alignment horizontal="center" vertical="center" wrapText="1"/>
    </xf>
    <xf numFmtId="1" fontId="25" fillId="7" borderId="81" xfId="0" applyNumberFormat="1" applyFont="1" applyFill="1" applyBorder="1" applyAlignment="1">
      <alignment horizontal="center" vertical="center"/>
    </xf>
    <xf numFmtId="0" fontId="0" fillId="0" borderId="82" xfId="0" applyBorder="1" applyAlignment="1">
      <alignment horizontal="center" vertical="center"/>
    </xf>
    <xf numFmtId="1" fontId="25" fillId="7" borderId="14" xfId="0" applyNumberFormat="1" applyFont="1" applyFill="1" applyBorder="1" applyAlignment="1">
      <alignment horizontal="center" vertical="center" wrapText="1"/>
    </xf>
    <xf numFmtId="1" fontId="25" fillId="7" borderId="17" xfId="0" applyNumberFormat="1" applyFont="1" applyFill="1" applyBorder="1" applyAlignment="1">
      <alignment horizontal="center" vertical="center" wrapText="1"/>
    </xf>
    <xf numFmtId="1" fontId="2" fillId="14" borderId="49" xfId="0" applyNumberFormat="1" applyFont="1" applyFill="1" applyBorder="1" applyAlignment="1">
      <alignment horizontal="center" vertical="center" wrapText="1"/>
    </xf>
    <xf numFmtId="0" fontId="0" fillId="15" borderId="43" xfId="0" applyFill="1" applyBorder="1" applyAlignment="1">
      <alignment horizontal="center" vertical="center" wrapText="1"/>
    </xf>
    <xf numFmtId="1" fontId="25" fillId="8" borderId="49" xfId="0" applyNumberFormat="1" applyFont="1" applyFill="1" applyBorder="1" applyAlignment="1">
      <alignment horizontal="center" vertical="center" wrapText="1"/>
    </xf>
    <xf numFmtId="0" fontId="26" fillId="9" borderId="72" xfId="0" applyFont="1" applyFill="1" applyBorder="1" applyAlignment="1">
      <alignment horizontal="center" vertical="center"/>
    </xf>
    <xf numFmtId="0" fontId="2" fillId="2" borderId="14"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0" fillId="0" borderId="10"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6" fillId="0" borderId="25" xfId="0" applyFont="1" applyBorder="1" applyAlignment="1">
      <alignment horizontal="center"/>
    </xf>
    <xf numFmtId="0" fontId="6" fillId="0" borderId="27" xfId="0" applyFont="1" applyBorder="1" applyAlignment="1">
      <alignment horizontal="center"/>
    </xf>
    <xf numFmtId="0" fontId="6" fillId="0" borderId="37" xfId="0" applyFont="1" applyBorder="1" applyAlignment="1">
      <alignment horizontal="center"/>
    </xf>
    <xf numFmtId="0" fontId="6" fillId="0" borderId="26" xfId="0" applyFont="1" applyBorder="1" applyAlignment="1">
      <alignment horizontal="center"/>
    </xf>
    <xf numFmtId="0" fontId="6" fillId="0" borderId="20" xfId="0" applyFont="1" applyBorder="1" applyAlignment="1">
      <alignment horizontal="center"/>
    </xf>
    <xf numFmtId="0" fontId="6" fillId="0" borderId="38" xfId="0" applyFont="1" applyBorder="1" applyAlignment="1">
      <alignment horizontal="center"/>
    </xf>
    <xf numFmtId="0" fontId="6" fillId="0" borderId="50" xfId="0" applyFont="1" applyBorder="1" applyAlignment="1">
      <alignment horizontal="center"/>
    </xf>
    <xf numFmtId="0" fontId="6" fillId="0" borderId="19" xfId="0" applyFont="1" applyBorder="1" applyAlignment="1">
      <alignment horizontal="center"/>
    </xf>
    <xf numFmtId="0" fontId="6" fillId="0" borderId="40" xfId="0" applyFont="1" applyBorder="1" applyAlignment="1">
      <alignment horizontal="center"/>
    </xf>
    <xf numFmtId="0" fontId="13" fillId="2" borderId="59"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3" fillId="7" borderId="51" xfId="0" applyFont="1" applyFill="1" applyBorder="1" applyAlignment="1">
      <alignment horizontal="center" vertical="center" wrapText="1"/>
    </xf>
    <xf numFmtId="0" fontId="2" fillId="7" borderId="20" xfId="0" applyFont="1" applyFill="1" applyBorder="1" applyAlignment="1">
      <alignment wrapText="1"/>
    </xf>
    <xf numFmtId="0" fontId="2" fillId="7" borderId="45" xfId="0" applyFont="1" applyFill="1" applyBorder="1" applyAlignment="1">
      <alignment wrapText="1"/>
    </xf>
    <xf numFmtId="0" fontId="2" fillId="7" borderId="52" xfId="0" applyFont="1" applyFill="1" applyBorder="1" applyAlignment="1">
      <alignment wrapText="1"/>
    </xf>
    <xf numFmtId="0" fontId="23" fillId="8" borderId="66" xfId="0" applyFont="1" applyFill="1" applyBorder="1" applyAlignment="1">
      <alignment horizontal="center" vertical="center" wrapText="1"/>
    </xf>
    <xf numFmtId="0" fontId="23" fillId="8" borderId="70" xfId="0" applyFont="1" applyFill="1" applyBorder="1" applyAlignment="1">
      <alignment horizontal="center" vertical="center" wrapText="1"/>
    </xf>
    <xf numFmtId="0" fontId="24" fillId="9" borderId="67" xfId="0" applyFont="1" applyFill="1" applyBorder="1" applyAlignment="1">
      <alignment vertical="center" wrapText="1"/>
    </xf>
    <xf numFmtId="0" fontId="24" fillId="9" borderId="68" xfId="0" applyFont="1" applyFill="1" applyBorder="1" applyAlignment="1">
      <alignment vertical="center" wrapText="1"/>
    </xf>
    <xf numFmtId="0" fontId="24" fillId="9" borderId="71" xfId="0" applyFont="1" applyFill="1" applyBorder="1" applyAlignment="1">
      <alignment vertical="center" wrapText="1"/>
    </xf>
    <xf numFmtId="0" fontId="24" fillId="9" borderId="69" xfId="0" applyFont="1" applyFill="1" applyBorder="1" applyAlignment="1">
      <alignment vertical="center" wrapText="1"/>
    </xf>
    <xf numFmtId="0" fontId="13" fillId="5" borderId="34"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23" fillId="7" borderId="53"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34"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9" fillId="6" borderId="30" xfId="0" applyFont="1" applyFill="1" applyBorder="1" applyAlignment="1">
      <alignment horizontal="left" wrapText="1"/>
    </xf>
    <xf numFmtId="0" fontId="18" fillId="6" borderId="31" xfId="0" applyFont="1" applyFill="1" applyBorder="1" applyAlignment="1">
      <alignment horizontal="left" wrapText="1"/>
    </xf>
    <xf numFmtId="0" fontId="5" fillId="6" borderId="20" xfId="0" applyFont="1" applyFill="1" applyBorder="1" applyAlignment="1"/>
    <xf numFmtId="0" fontId="14" fillId="2" borderId="20" xfId="0" applyFont="1" applyFill="1" applyBorder="1" applyAlignment="1" applyProtection="1">
      <protection locked="0"/>
    </xf>
    <xf numFmtId="0" fontId="5" fillId="6" borderId="34" xfId="0" applyFont="1" applyFill="1" applyBorder="1" applyAlignment="1" applyProtection="1">
      <alignment wrapText="1"/>
      <protection locked="0"/>
    </xf>
    <xf numFmtId="0" fontId="2" fillId="6" borderId="20" xfId="0" applyFont="1" applyFill="1" applyBorder="1" applyAlignment="1">
      <alignment wrapText="1"/>
    </xf>
    <xf numFmtId="0" fontId="3" fillId="2" borderId="20" xfId="0" applyFont="1" applyFill="1" applyBorder="1" applyAlignment="1" applyProtection="1">
      <alignment wrapText="1"/>
      <protection locked="0"/>
    </xf>
    <xf numFmtId="0" fontId="12" fillId="2" borderId="20" xfId="0" applyFont="1" applyFill="1" applyBorder="1" applyAlignment="1" applyProtection="1">
      <alignment wrapText="1"/>
      <protection locked="0"/>
    </xf>
    <xf numFmtId="0" fontId="5" fillId="6" borderId="34" xfId="0" applyFont="1" applyFill="1" applyBorder="1" applyAlignment="1" applyProtection="1">
      <protection locked="0"/>
    </xf>
    <xf numFmtId="0" fontId="2" fillId="6" borderId="20" xfId="0" applyFont="1" applyFill="1" applyBorder="1" applyAlignment="1"/>
    <xf numFmtId="0" fontId="4" fillId="6" borderId="32"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0" fillId="6" borderId="24" xfId="0" applyFont="1" applyFill="1" applyBorder="1" applyAlignment="1">
      <alignment horizontal="center" vertical="center" wrapText="1"/>
    </xf>
    <xf numFmtId="1" fontId="29" fillId="6" borderId="9" xfId="0" applyNumberFormat="1" applyFont="1" applyFill="1" applyBorder="1" applyAlignment="1">
      <alignment horizontal="center" vertical="center" wrapText="1"/>
    </xf>
    <xf numFmtId="1" fontId="30" fillId="6" borderId="9" xfId="0" applyNumberFormat="1" applyFont="1" applyFill="1" applyBorder="1" applyAlignment="1">
      <alignment vertical="center" wrapText="1"/>
    </xf>
    <xf numFmtId="1" fontId="30" fillId="6" borderId="33" xfId="0" applyNumberFormat="1" applyFont="1" applyFill="1" applyBorder="1" applyAlignment="1">
      <alignment vertical="center" wrapText="1"/>
    </xf>
    <xf numFmtId="1" fontId="30" fillId="6" borderId="0" xfId="0" applyNumberFormat="1" applyFont="1" applyFill="1" applyBorder="1" applyAlignment="1">
      <alignment vertical="center" wrapText="1"/>
    </xf>
    <xf numFmtId="1" fontId="30" fillId="6" borderId="35" xfId="0" applyNumberFormat="1" applyFont="1" applyFill="1" applyBorder="1" applyAlignment="1">
      <alignment vertical="center" wrapText="1"/>
    </xf>
    <xf numFmtId="1" fontId="30" fillId="6" borderId="24" xfId="0" applyNumberFormat="1" applyFont="1" applyFill="1" applyBorder="1" applyAlignment="1">
      <alignment vertical="center" wrapText="1"/>
    </xf>
    <xf numFmtId="1" fontId="30" fillId="6" borderId="36" xfId="0" applyNumberFormat="1" applyFont="1" applyFill="1" applyBorder="1" applyAlignment="1">
      <alignment vertical="center" wrapText="1"/>
    </xf>
    <xf numFmtId="0" fontId="23" fillId="7" borderId="20"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3" fillId="5" borderId="45" xfId="0" applyFont="1" applyFill="1" applyBorder="1" applyAlignment="1">
      <alignment horizontal="center" vertical="center" wrapText="1"/>
    </xf>
    <xf numFmtId="0" fontId="23" fillId="5" borderId="4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6"/>
  <sheetViews>
    <sheetView tabSelected="1" zoomScale="80" zoomScaleNormal="80" workbookViewId="0">
      <pane ySplit="10" topLeftCell="A11" activePane="bottomLeft" state="frozen"/>
      <selection pane="bottomLeft" activeCell="F130" sqref="F130"/>
    </sheetView>
  </sheetViews>
  <sheetFormatPr defaultRowHeight="13.8" x14ac:dyDescent="0.25"/>
  <cols>
    <col min="1" max="1" width="12.8984375" customWidth="1"/>
    <col min="2" max="2" width="15.09765625" customWidth="1"/>
    <col min="3" max="3" width="12.59765625" customWidth="1"/>
    <col min="4" max="4" width="12.796875" customWidth="1"/>
    <col min="5" max="5" width="13.5" customWidth="1"/>
    <col min="7" max="7" width="12" customWidth="1"/>
    <col min="8" max="8" width="8.296875" customWidth="1"/>
    <col min="9" max="9" width="9.8984375" customWidth="1"/>
    <col min="10" max="10" width="11.296875" customWidth="1"/>
    <col min="11" max="11" width="14.5" customWidth="1"/>
    <col min="12" max="12" width="12" customWidth="1"/>
    <col min="13" max="13" width="14.8984375" hidden="1" customWidth="1"/>
    <col min="14" max="14" width="14.8984375" customWidth="1"/>
    <col min="15" max="15" width="20.09765625" customWidth="1"/>
    <col min="16" max="16" width="7.19921875" customWidth="1"/>
    <col min="17" max="17" width="7.09765625" customWidth="1"/>
    <col min="18" max="18" width="5" customWidth="1"/>
    <col min="19" max="20" width="4.8984375" customWidth="1"/>
  </cols>
  <sheetData>
    <row r="1" spans="1:30" x14ac:dyDescent="0.25">
      <c r="A1" s="92" t="s">
        <v>18</v>
      </c>
      <c r="B1" s="93"/>
      <c r="C1" s="93"/>
      <c r="D1" s="93"/>
      <c r="E1" s="93"/>
      <c r="F1" s="93"/>
      <c r="G1" s="93"/>
      <c r="H1" s="93"/>
      <c r="I1" s="93"/>
      <c r="J1" s="93"/>
      <c r="K1" s="93"/>
      <c r="L1" s="93"/>
      <c r="M1" s="93"/>
      <c r="N1" s="93"/>
      <c r="O1" s="93"/>
      <c r="P1" s="94"/>
      <c r="Q1" s="94"/>
      <c r="R1" s="94"/>
      <c r="S1" s="94"/>
      <c r="T1" s="94"/>
    </row>
    <row r="2" spans="1:30" ht="15" customHeight="1" thickBot="1" x14ac:dyDescent="0.3">
      <c r="A2" s="92"/>
      <c r="B2" s="93"/>
      <c r="C2" s="93"/>
      <c r="D2" s="93"/>
      <c r="E2" s="93"/>
      <c r="F2" s="93"/>
      <c r="G2" s="93"/>
      <c r="H2" s="93"/>
      <c r="I2" s="93"/>
      <c r="J2" s="93"/>
      <c r="K2" s="93"/>
      <c r="L2" s="93"/>
      <c r="M2" s="93"/>
      <c r="N2" s="93"/>
      <c r="O2" s="93"/>
      <c r="P2" s="94"/>
      <c r="Q2" s="94"/>
      <c r="R2" s="94"/>
      <c r="S2" s="94"/>
      <c r="T2" s="94"/>
    </row>
    <row r="3" spans="1:30" ht="19.2" customHeight="1" thickBot="1" x14ac:dyDescent="0.45">
      <c r="A3" s="95" t="s">
        <v>38</v>
      </c>
      <c r="B3" s="95"/>
      <c r="C3" s="95"/>
      <c r="D3" s="95"/>
      <c r="E3" s="95"/>
      <c r="F3" s="95"/>
      <c r="G3" s="95"/>
      <c r="H3" s="95"/>
      <c r="I3" s="95"/>
      <c r="J3" s="95"/>
      <c r="K3" s="95"/>
      <c r="L3" s="99" t="s">
        <v>35</v>
      </c>
      <c r="M3" s="100"/>
      <c r="N3" s="100"/>
      <c r="O3" s="101"/>
      <c r="P3" s="103">
        <f>SUM(O11:O126)</f>
        <v>0</v>
      </c>
      <c r="Q3" s="104"/>
      <c r="R3" s="104"/>
      <c r="S3" s="104"/>
      <c r="T3" s="104"/>
    </row>
    <row r="4" spans="1:30" ht="19.2" customHeight="1" thickBot="1" x14ac:dyDescent="0.4">
      <c r="A4" s="106" t="s">
        <v>25</v>
      </c>
      <c r="B4" s="107"/>
      <c r="C4" s="110"/>
      <c r="D4" s="111"/>
      <c r="E4" s="111"/>
      <c r="F4" s="96" t="s">
        <v>27</v>
      </c>
      <c r="G4" s="96"/>
      <c r="H4" s="98"/>
      <c r="I4" s="98"/>
      <c r="J4" s="98"/>
      <c r="K4" s="98"/>
      <c r="L4" s="99"/>
      <c r="M4" s="100"/>
      <c r="N4" s="100"/>
      <c r="O4" s="101"/>
      <c r="P4" s="103"/>
      <c r="Q4" s="104"/>
      <c r="R4" s="104"/>
      <c r="S4" s="104"/>
      <c r="T4" s="104"/>
    </row>
    <row r="5" spans="1:30" ht="20.399999999999999" customHeight="1" thickBot="1" x14ac:dyDescent="0.4">
      <c r="A5" s="108" t="s">
        <v>19</v>
      </c>
      <c r="B5" s="109"/>
      <c r="C5" s="110"/>
      <c r="D5" s="111"/>
      <c r="E5" s="111"/>
      <c r="F5" s="96" t="s">
        <v>24</v>
      </c>
      <c r="G5" s="96"/>
      <c r="H5" s="97"/>
      <c r="I5" s="98"/>
      <c r="J5" s="98"/>
      <c r="K5" s="98"/>
      <c r="L5" s="102"/>
      <c r="M5" s="100"/>
      <c r="N5" s="100"/>
      <c r="O5" s="101"/>
      <c r="P5" s="105"/>
      <c r="Q5" s="104"/>
      <c r="R5" s="104"/>
      <c r="S5" s="104"/>
      <c r="T5" s="104"/>
    </row>
    <row r="6" spans="1:30" ht="19.8" customHeight="1" thickBot="1" x14ac:dyDescent="0.4">
      <c r="A6" s="106" t="s">
        <v>20</v>
      </c>
      <c r="B6" s="107"/>
      <c r="C6" s="110"/>
      <c r="D6" s="111"/>
      <c r="E6" s="111"/>
      <c r="F6" s="96" t="s">
        <v>22</v>
      </c>
      <c r="G6" s="96"/>
      <c r="H6" s="98"/>
      <c r="I6" s="98"/>
      <c r="J6" s="98"/>
      <c r="K6" s="98"/>
      <c r="L6" s="102"/>
      <c r="M6" s="100"/>
      <c r="N6" s="100"/>
      <c r="O6" s="101"/>
      <c r="P6" s="105"/>
      <c r="Q6" s="104"/>
      <c r="R6" s="104"/>
      <c r="S6" s="104"/>
      <c r="T6" s="104"/>
    </row>
    <row r="7" spans="1:30" ht="19.8" customHeight="1" thickBot="1" x14ac:dyDescent="0.4">
      <c r="A7" s="106" t="s">
        <v>21</v>
      </c>
      <c r="B7" s="107"/>
      <c r="C7" s="110"/>
      <c r="D7" s="111"/>
      <c r="E7" s="111"/>
      <c r="F7" s="96" t="s">
        <v>26</v>
      </c>
      <c r="G7" s="96"/>
      <c r="H7" s="98"/>
      <c r="I7" s="98"/>
      <c r="J7" s="98"/>
      <c r="K7" s="98"/>
      <c r="L7" s="100"/>
      <c r="M7" s="100"/>
      <c r="N7" s="100"/>
      <c r="O7" s="101"/>
      <c r="P7" s="105"/>
      <c r="Q7" s="104"/>
      <c r="R7" s="104"/>
      <c r="S7" s="104"/>
      <c r="T7" s="104"/>
    </row>
    <row r="8" spans="1:30" ht="45" customHeight="1" thickBot="1" x14ac:dyDescent="0.3">
      <c r="A8" s="82" t="s">
        <v>30</v>
      </c>
      <c r="B8" s="82"/>
      <c r="C8" s="83"/>
      <c r="D8" s="83"/>
      <c r="E8" s="83"/>
      <c r="F8" s="83"/>
      <c r="G8" s="83"/>
      <c r="H8" s="83"/>
      <c r="I8" s="83"/>
      <c r="J8" s="83"/>
      <c r="K8" s="84"/>
      <c r="L8" s="85" t="s">
        <v>11</v>
      </c>
      <c r="M8" s="86"/>
      <c r="N8" s="87"/>
      <c r="O8" s="79" t="s">
        <v>34</v>
      </c>
      <c r="P8" s="76" t="s">
        <v>16</v>
      </c>
      <c r="Q8" s="77"/>
      <c r="R8" s="77"/>
      <c r="S8" s="77"/>
      <c r="T8" s="77"/>
      <c r="X8" s="1"/>
      <c r="Y8" s="1"/>
      <c r="Z8" s="1"/>
      <c r="AA8" s="1"/>
      <c r="AB8" s="1"/>
      <c r="AC8" s="1"/>
      <c r="AD8" s="1"/>
    </row>
    <row r="9" spans="1:30" ht="28.5" customHeight="1" thickBot="1" x14ac:dyDescent="0.3">
      <c r="A9" s="81" t="s">
        <v>45</v>
      </c>
      <c r="B9" s="81" t="s">
        <v>23</v>
      </c>
      <c r="C9" s="81" t="s">
        <v>0</v>
      </c>
      <c r="D9" s="81" t="s">
        <v>1</v>
      </c>
      <c r="E9" s="81" t="s">
        <v>9</v>
      </c>
      <c r="F9" s="81" t="s">
        <v>14</v>
      </c>
      <c r="G9" s="81" t="s">
        <v>15</v>
      </c>
      <c r="H9" s="81" t="s">
        <v>2</v>
      </c>
      <c r="I9" s="81" t="s">
        <v>10</v>
      </c>
      <c r="J9" s="81" t="s">
        <v>31</v>
      </c>
      <c r="K9" s="91" t="s">
        <v>29</v>
      </c>
      <c r="L9" s="90" t="s">
        <v>8</v>
      </c>
      <c r="M9" s="88" t="s">
        <v>46</v>
      </c>
      <c r="N9" s="89"/>
      <c r="O9" s="80"/>
      <c r="P9" s="78"/>
      <c r="Q9" s="77"/>
      <c r="R9" s="77"/>
      <c r="S9" s="77"/>
      <c r="T9" s="77"/>
      <c r="X9" s="1"/>
      <c r="Y9" s="1"/>
      <c r="Z9" s="1"/>
      <c r="AA9" s="1"/>
      <c r="AB9" s="1"/>
      <c r="AC9" s="1"/>
      <c r="AD9" s="1"/>
    </row>
    <row r="10" spans="1:30" ht="58.8" customHeight="1" thickBot="1" x14ac:dyDescent="0.3">
      <c r="A10" s="81"/>
      <c r="B10" s="81"/>
      <c r="C10" s="81"/>
      <c r="D10" s="81"/>
      <c r="E10" s="81"/>
      <c r="F10" s="81"/>
      <c r="G10" s="81"/>
      <c r="H10" s="81"/>
      <c r="I10" s="81"/>
      <c r="J10" s="81"/>
      <c r="K10" s="91"/>
      <c r="L10" s="90"/>
      <c r="M10" s="88"/>
      <c r="N10" s="89"/>
      <c r="O10" s="80"/>
      <c r="P10" s="78"/>
      <c r="Q10" s="77"/>
      <c r="R10" s="77"/>
      <c r="S10" s="77"/>
      <c r="T10" s="77"/>
      <c r="X10" s="1"/>
      <c r="Y10" s="1"/>
      <c r="Z10" s="1"/>
      <c r="AA10" s="1"/>
      <c r="AB10" s="1"/>
      <c r="AC10" s="1"/>
      <c r="AD10" s="1"/>
    </row>
    <row r="11" spans="1:30" ht="33" customHeight="1" x14ac:dyDescent="0.35">
      <c r="A11" s="65"/>
      <c r="B11" s="68" t="s">
        <v>28</v>
      </c>
      <c r="C11" s="70" t="s">
        <v>4</v>
      </c>
      <c r="D11" s="72" t="s">
        <v>32</v>
      </c>
      <c r="E11" s="68" t="s">
        <v>7</v>
      </c>
      <c r="F11" s="68"/>
      <c r="G11" s="74"/>
      <c r="H11" s="29" t="s">
        <v>7</v>
      </c>
      <c r="I11" s="11"/>
      <c r="J11" s="33">
        <f t="shared" ref="J11" si="0">(F11*G11*H12*I12)</f>
        <v>0</v>
      </c>
      <c r="K11" s="35">
        <f t="shared" ref="K11" si="1">(J13-J11)</f>
        <v>0</v>
      </c>
      <c r="L11" s="16">
        <v>0</v>
      </c>
      <c r="M11" s="59">
        <v>1.55</v>
      </c>
      <c r="N11" s="60"/>
      <c r="O11" s="38">
        <f t="shared" ref="O11" si="2">(K11+L13)*M11</f>
        <v>0</v>
      </c>
      <c r="P11" s="41"/>
      <c r="Q11" s="41"/>
      <c r="R11" s="41"/>
      <c r="S11" s="41"/>
      <c r="T11" s="42"/>
      <c r="X11" s="1"/>
      <c r="Y11" s="1"/>
      <c r="Z11" s="1"/>
      <c r="AA11" s="1"/>
      <c r="AB11" s="1"/>
      <c r="AC11" s="1"/>
      <c r="AD11" s="1"/>
    </row>
    <row r="12" spans="1:30" ht="20.399999999999999" customHeight="1" thickBot="1" x14ac:dyDescent="0.4">
      <c r="A12" s="66"/>
      <c r="B12" s="69"/>
      <c r="C12" s="71"/>
      <c r="D12" s="73"/>
      <c r="E12" s="69"/>
      <c r="F12" s="69"/>
      <c r="G12" s="75"/>
      <c r="H12" s="30" t="b">
        <f t="shared" ref="H12:H24" si="3">IF(H11="Primary",1,IF(H11="Second",0.2,IF(H11="Third",0.1,IF(H11="",0))))</f>
        <v>0</v>
      </c>
      <c r="I12" s="12" t="b">
        <f t="shared" ref="I12" si="4">IF(AND(B11="Piedmont",I11&gt;0.0001,I11&lt;0.1),0.41, IF(AND(B11="Piedmont",I11&gt;10), 2.45, IF(B11="Piedmont",I11^0.39, IF(AND(B11="Coastal Plain",I11&gt;0.0001,I11&lt;0.1),0.42,IF(AND(B11="Coastal Plain",I11&gt;10),2.4, IF(B11="Coastal Plain",I11^0.38, IF(AND(B11="Mountain",I11&gt;0.0001,I11&lt;0.1),0.36,IF(AND(B11="Mountain",I11&gt;10),2.75,IF(B11="Mountain",I11^0.44)))))))))</f>
        <v>0</v>
      </c>
      <c r="J12" s="34"/>
      <c r="K12" s="36"/>
      <c r="L12" s="13">
        <f t="shared" ref="L12:L24" si="5">L11*0.1</f>
        <v>0</v>
      </c>
      <c r="M12" s="61"/>
      <c r="N12" s="62"/>
      <c r="O12" s="39"/>
      <c r="P12" s="43"/>
      <c r="Q12" s="43"/>
      <c r="R12" s="43"/>
      <c r="S12" s="43"/>
      <c r="T12" s="44"/>
      <c r="X12" s="1"/>
      <c r="Y12" s="1"/>
      <c r="Z12" s="1"/>
      <c r="AA12" s="1"/>
      <c r="AB12" s="1"/>
      <c r="AC12" s="1"/>
      <c r="AD12" s="1"/>
    </row>
    <row r="13" spans="1:30" ht="19.8" customHeight="1" x14ac:dyDescent="0.35">
      <c r="A13" s="66"/>
      <c r="B13" s="47" t="str">
        <f t="shared" ref="B13:B25" si="6">B11</f>
        <v>Not Selected</v>
      </c>
      <c r="C13" s="49" t="s">
        <v>6</v>
      </c>
      <c r="D13" s="51" t="s">
        <v>7</v>
      </c>
      <c r="E13" s="51" t="s">
        <v>7</v>
      </c>
      <c r="F13" s="51"/>
      <c r="G13" s="53"/>
      <c r="H13" s="31" t="s">
        <v>7</v>
      </c>
      <c r="I13" s="14">
        <f t="shared" ref="I13" si="7">I11</f>
        <v>0</v>
      </c>
      <c r="J13" s="55">
        <f t="shared" ref="J13" si="8">(F13*G13*H14*I14)</f>
        <v>0</v>
      </c>
      <c r="K13" s="36"/>
      <c r="L13" s="57">
        <f t="shared" ref="L13" si="9">IF(D13="Preservation", K11*L12*0.1, K11*L12)</f>
        <v>0</v>
      </c>
      <c r="M13" s="61"/>
      <c r="N13" s="62"/>
      <c r="O13" s="39"/>
      <c r="P13" s="43"/>
      <c r="Q13" s="43"/>
      <c r="R13" s="43"/>
      <c r="S13" s="43"/>
      <c r="T13" s="44"/>
      <c r="X13" s="1"/>
      <c r="Y13" s="1"/>
      <c r="Z13" s="1"/>
      <c r="AA13" s="1"/>
      <c r="AB13" s="1"/>
      <c r="AC13" s="1"/>
      <c r="AD13" s="1"/>
    </row>
    <row r="14" spans="1:30" ht="38.4" customHeight="1" thickBot="1" x14ac:dyDescent="0.4">
      <c r="A14" s="67"/>
      <c r="B14" s="48"/>
      <c r="C14" s="50"/>
      <c r="D14" s="52"/>
      <c r="E14" s="52"/>
      <c r="F14" s="52"/>
      <c r="G14" s="54"/>
      <c r="H14" s="32">
        <f t="shared" ref="H14:H26" si="10">IF(H13="Primary",1,IF(H13="Second",0.2,IF(H13="Third",0.1,0)))</f>
        <v>0</v>
      </c>
      <c r="I14" s="15" t="b">
        <f t="shared" ref="I14" si="11">IF(AND(B13="Piedmont",I13&gt;0.0001,I13&lt;0.1),0.41, IF(AND(B13="Piedmont",I13&gt;10), 2.45, IF(B13="Piedmont",I13^0.39, IF(AND(B13="Coastal Plain",I13&gt;0.0001,I13&lt;0.1),0.42,IF(AND(B13="Coastal Plain",I13&gt;10),2.4, IF(B13="Coastal Plain",I13^0.38, IF(AND(B13="Mountain",I13&gt;0.0001,I13&lt;0.1),0.36,IF(AND(B13="Mountain",I13&gt;10),2.75,IF(B13="Mountain",I13^0.44)))))))))</f>
        <v>0</v>
      </c>
      <c r="J14" s="56"/>
      <c r="K14" s="37"/>
      <c r="L14" s="58"/>
      <c r="M14" s="63"/>
      <c r="N14" s="64"/>
      <c r="O14" s="40"/>
      <c r="P14" s="45"/>
      <c r="Q14" s="45"/>
      <c r="R14" s="45"/>
      <c r="S14" s="45"/>
      <c r="T14" s="46"/>
      <c r="X14" s="1"/>
      <c r="Y14" s="1"/>
      <c r="Z14" s="1"/>
      <c r="AA14" s="1"/>
      <c r="AB14" s="1"/>
      <c r="AC14" s="1"/>
      <c r="AD14" s="1"/>
    </row>
    <row r="15" spans="1:30" ht="31.2" customHeight="1" x14ac:dyDescent="0.35">
      <c r="A15" s="65"/>
      <c r="B15" s="68" t="s">
        <v>28</v>
      </c>
      <c r="C15" s="70" t="s">
        <v>4</v>
      </c>
      <c r="D15" s="72" t="s">
        <v>32</v>
      </c>
      <c r="E15" s="68" t="s">
        <v>7</v>
      </c>
      <c r="F15" s="68"/>
      <c r="G15" s="74"/>
      <c r="H15" s="29" t="s">
        <v>7</v>
      </c>
      <c r="I15" s="11"/>
      <c r="J15" s="33">
        <f t="shared" ref="J15" si="12">(F15*G15*H16*I16)</f>
        <v>0</v>
      </c>
      <c r="K15" s="35">
        <f t="shared" ref="K15" si="13">(J17-J15)</f>
        <v>0</v>
      </c>
      <c r="L15" s="16">
        <v>0</v>
      </c>
      <c r="M15" s="59">
        <v>1.55</v>
      </c>
      <c r="N15" s="60"/>
      <c r="O15" s="38">
        <f t="shared" ref="O15" si="14">(K15+L17)*M15</f>
        <v>0</v>
      </c>
      <c r="P15" s="41"/>
      <c r="Q15" s="41"/>
      <c r="R15" s="41"/>
      <c r="S15" s="41"/>
      <c r="T15" s="42"/>
      <c r="X15" s="1"/>
      <c r="Y15" s="1"/>
      <c r="Z15" s="1"/>
      <c r="AA15" s="1"/>
      <c r="AB15" s="1"/>
      <c r="AC15" s="1"/>
      <c r="AD15" s="1"/>
    </row>
    <row r="16" spans="1:30" ht="19.2" customHeight="1" thickBot="1" x14ac:dyDescent="0.4">
      <c r="A16" s="66"/>
      <c r="B16" s="69"/>
      <c r="C16" s="71"/>
      <c r="D16" s="73"/>
      <c r="E16" s="69"/>
      <c r="F16" s="69"/>
      <c r="G16" s="75"/>
      <c r="H16" s="30" t="b">
        <f t="shared" si="3"/>
        <v>0</v>
      </c>
      <c r="I16" s="12" t="b">
        <f t="shared" ref="I16" si="15">IF(AND(B15="Piedmont",I15&gt;0.0001,I15&lt;0.1),0.41, IF(AND(B15="Piedmont",I15&gt;10), 2.45, IF(B15="Piedmont",I15^0.39, IF(AND(B15="Coastal Plain",I15&gt;0.0001,I15&lt;0.1),0.42,IF(AND(B15="Coastal Plain",I15&gt;10),2.4, IF(B15="Coastal Plain",I15^0.38, IF(AND(B15="Mountain",I15&gt;0.0001,I15&lt;0.1),0.36,IF(AND(B15="Mountain",I15&gt;10),2.75,IF(B15="Mountain",I15^0.44)))))))))</f>
        <v>0</v>
      </c>
      <c r="J16" s="34"/>
      <c r="K16" s="36"/>
      <c r="L16" s="13">
        <f t="shared" si="5"/>
        <v>0</v>
      </c>
      <c r="M16" s="61"/>
      <c r="N16" s="62"/>
      <c r="O16" s="39"/>
      <c r="P16" s="43"/>
      <c r="Q16" s="43"/>
      <c r="R16" s="43"/>
      <c r="S16" s="43"/>
      <c r="T16" s="44"/>
      <c r="X16" s="1"/>
      <c r="Y16" s="1"/>
      <c r="Z16" s="1"/>
      <c r="AA16" s="1"/>
      <c r="AB16" s="1"/>
      <c r="AC16" s="1"/>
      <c r="AD16" s="1"/>
    </row>
    <row r="17" spans="1:30" ht="18" customHeight="1" x14ac:dyDescent="0.35">
      <c r="A17" s="66"/>
      <c r="B17" s="47" t="str">
        <f t="shared" si="6"/>
        <v>Not Selected</v>
      </c>
      <c r="C17" s="49" t="s">
        <v>6</v>
      </c>
      <c r="D17" s="51" t="s">
        <v>7</v>
      </c>
      <c r="E17" s="51" t="s">
        <v>7</v>
      </c>
      <c r="F17" s="51"/>
      <c r="G17" s="53"/>
      <c r="H17" s="31" t="s">
        <v>7</v>
      </c>
      <c r="I17" s="14">
        <f t="shared" ref="I17" si="16">I15</f>
        <v>0</v>
      </c>
      <c r="J17" s="55">
        <f t="shared" ref="J17" si="17">(F17*G17*H18*I18)</f>
        <v>0</v>
      </c>
      <c r="K17" s="36"/>
      <c r="L17" s="57">
        <f t="shared" ref="L17" si="18">IF(D17="Preservation", K15*L16*0.1, K15*L16)</f>
        <v>0</v>
      </c>
      <c r="M17" s="61"/>
      <c r="N17" s="62"/>
      <c r="O17" s="39"/>
      <c r="P17" s="43"/>
      <c r="Q17" s="43"/>
      <c r="R17" s="43"/>
      <c r="S17" s="43"/>
      <c r="T17" s="44"/>
      <c r="X17" s="1"/>
      <c r="Y17" s="1"/>
      <c r="Z17" s="1"/>
      <c r="AA17" s="1"/>
      <c r="AB17" s="1"/>
      <c r="AC17" s="1"/>
      <c r="AD17" s="1"/>
    </row>
    <row r="18" spans="1:30" ht="23.4" customHeight="1" thickBot="1" x14ac:dyDescent="0.4">
      <c r="A18" s="67"/>
      <c r="B18" s="48"/>
      <c r="C18" s="50"/>
      <c r="D18" s="52"/>
      <c r="E18" s="52"/>
      <c r="F18" s="52"/>
      <c r="G18" s="54"/>
      <c r="H18" s="32">
        <f t="shared" si="10"/>
        <v>0</v>
      </c>
      <c r="I18" s="15" t="b">
        <f t="shared" ref="I18" si="19">IF(AND(B17="Piedmont",I17&gt;0.0001,I17&lt;0.1),0.41, IF(AND(B17="Piedmont",I17&gt;10), 2.45, IF(B17="Piedmont",I17^0.39, IF(AND(B17="Coastal Plain",I17&gt;0.0001,I17&lt;0.1),0.42,IF(AND(B17="Coastal Plain",I17&gt;10),2.4, IF(B17="Coastal Plain",I17^0.38, IF(AND(B17="Mountain",I17&gt;0.0001,I17&lt;0.1),0.36,IF(AND(B17="Mountain",I17&gt;10),2.75,IF(B17="Mountain",I17^0.44)))))))))</f>
        <v>0</v>
      </c>
      <c r="J18" s="56"/>
      <c r="K18" s="37"/>
      <c r="L18" s="58"/>
      <c r="M18" s="63"/>
      <c r="N18" s="64"/>
      <c r="O18" s="40"/>
      <c r="P18" s="45"/>
      <c r="Q18" s="45"/>
      <c r="R18" s="45"/>
      <c r="S18" s="45"/>
      <c r="T18" s="46"/>
      <c r="X18" s="1"/>
      <c r="Y18" s="1"/>
      <c r="Z18" s="1"/>
      <c r="AA18" s="1"/>
      <c r="AB18" s="1"/>
      <c r="AC18" s="1"/>
      <c r="AD18" s="1"/>
    </row>
    <row r="19" spans="1:30" ht="29.4" customHeight="1" x14ac:dyDescent="0.35">
      <c r="A19" s="65"/>
      <c r="B19" s="68" t="s">
        <v>28</v>
      </c>
      <c r="C19" s="70" t="s">
        <v>4</v>
      </c>
      <c r="D19" s="72" t="s">
        <v>32</v>
      </c>
      <c r="E19" s="68" t="s">
        <v>7</v>
      </c>
      <c r="F19" s="68"/>
      <c r="G19" s="74"/>
      <c r="H19" s="29" t="s">
        <v>7</v>
      </c>
      <c r="I19" s="11"/>
      <c r="J19" s="33">
        <f t="shared" ref="J19" si="20">(F19*G19*H20*I20)</f>
        <v>0</v>
      </c>
      <c r="K19" s="35">
        <f t="shared" ref="K19" si="21">(J21-J19)</f>
        <v>0</v>
      </c>
      <c r="L19" s="16">
        <v>0</v>
      </c>
      <c r="M19" s="59">
        <v>1.55</v>
      </c>
      <c r="N19" s="60"/>
      <c r="O19" s="38">
        <f t="shared" ref="O19" si="22">(K19+L21)*M19</f>
        <v>0</v>
      </c>
      <c r="P19" s="41"/>
      <c r="Q19" s="41"/>
      <c r="R19" s="41"/>
      <c r="S19" s="41"/>
      <c r="T19" s="42"/>
      <c r="X19" s="1"/>
      <c r="Y19" s="1"/>
      <c r="Z19" s="1"/>
      <c r="AA19" s="1"/>
      <c r="AB19" s="1"/>
      <c r="AC19" s="1"/>
      <c r="AD19" s="1"/>
    </row>
    <row r="20" spans="1:30" ht="19.5" customHeight="1" thickBot="1" x14ac:dyDescent="0.4">
      <c r="A20" s="66"/>
      <c r="B20" s="69"/>
      <c r="C20" s="71"/>
      <c r="D20" s="73"/>
      <c r="E20" s="69"/>
      <c r="F20" s="69"/>
      <c r="G20" s="75"/>
      <c r="H20" s="30" t="b">
        <f t="shared" si="3"/>
        <v>0</v>
      </c>
      <c r="I20" s="12" t="b">
        <f t="shared" ref="I20" si="23">IF(AND(B19="Piedmont",I19&gt;0.0001,I19&lt;0.1),0.41, IF(AND(B19="Piedmont",I19&gt;10), 2.45, IF(B19="Piedmont",I19^0.39, IF(AND(B19="Coastal Plain",I19&gt;0.0001,I19&lt;0.1),0.42,IF(AND(B19="Coastal Plain",I19&gt;10),2.4, IF(B19="Coastal Plain",I19^0.38, IF(AND(B19="Mountain",I19&gt;0.0001,I19&lt;0.1),0.36,IF(AND(B19="Mountain",I19&gt;10),2.75,IF(B19="Mountain",I19^0.44)))))))))</f>
        <v>0</v>
      </c>
      <c r="J20" s="34"/>
      <c r="K20" s="36"/>
      <c r="L20" s="13">
        <f t="shared" si="5"/>
        <v>0</v>
      </c>
      <c r="M20" s="61"/>
      <c r="N20" s="62"/>
      <c r="O20" s="39"/>
      <c r="P20" s="43"/>
      <c r="Q20" s="43"/>
      <c r="R20" s="43"/>
      <c r="S20" s="43"/>
      <c r="T20" s="44"/>
      <c r="X20" s="1"/>
      <c r="Y20" s="1"/>
      <c r="Z20" s="1"/>
      <c r="AA20" s="1"/>
      <c r="AB20" s="1"/>
      <c r="AC20" s="1"/>
      <c r="AD20" s="1"/>
    </row>
    <row r="21" spans="1:30" ht="20.25" customHeight="1" x14ac:dyDescent="0.35">
      <c r="A21" s="66"/>
      <c r="B21" s="47" t="str">
        <f t="shared" si="6"/>
        <v>Not Selected</v>
      </c>
      <c r="C21" s="49" t="s">
        <v>6</v>
      </c>
      <c r="D21" s="51" t="s">
        <v>7</v>
      </c>
      <c r="E21" s="51" t="s">
        <v>7</v>
      </c>
      <c r="F21" s="51"/>
      <c r="G21" s="53"/>
      <c r="H21" s="31" t="s">
        <v>7</v>
      </c>
      <c r="I21" s="14">
        <f t="shared" ref="I21" si="24">I19</f>
        <v>0</v>
      </c>
      <c r="J21" s="55">
        <f t="shared" ref="J21" si="25">(F21*G21*H22*I22)</f>
        <v>0</v>
      </c>
      <c r="K21" s="36"/>
      <c r="L21" s="57">
        <f t="shared" ref="L21" si="26">IF(D21="Preservation", K19*L20*0.1, K19*L20)</f>
        <v>0</v>
      </c>
      <c r="M21" s="61"/>
      <c r="N21" s="62"/>
      <c r="O21" s="39"/>
      <c r="P21" s="43"/>
      <c r="Q21" s="43"/>
      <c r="R21" s="43"/>
      <c r="S21" s="43"/>
      <c r="T21" s="44"/>
      <c r="X21" s="1"/>
      <c r="Y21" s="1"/>
      <c r="Z21" s="1"/>
      <c r="AA21" s="1"/>
      <c r="AB21" s="1"/>
      <c r="AC21" s="1"/>
      <c r="AD21" s="1"/>
    </row>
    <row r="22" spans="1:30" ht="26.4" customHeight="1" thickBot="1" x14ac:dyDescent="0.4">
      <c r="A22" s="67"/>
      <c r="B22" s="48"/>
      <c r="C22" s="50"/>
      <c r="D22" s="52"/>
      <c r="E22" s="52"/>
      <c r="F22" s="52"/>
      <c r="G22" s="54"/>
      <c r="H22" s="32">
        <f t="shared" si="10"/>
        <v>0</v>
      </c>
      <c r="I22" s="15" t="b">
        <f t="shared" ref="I22" si="27">IF(AND(B21="Piedmont",I21&gt;0.0001,I21&lt;0.1),0.41, IF(AND(B21="Piedmont",I21&gt;10), 2.45, IF(B21="Piedmont",I21^0.39, IF(AND(B21="Coastal Plain",I21&gt;0.0001,I21&lt;0.1),0.42,IF(AND(B21="Coastal Plain",I21&gt;10),2.4, IF(B21="Coastal Plain",I21^0.38, IF(AND(B21="Mountain",I21&gt;0.0001,I21&lt;0.1),0.36,IF(AND(B21="Mountain",I21&gt;10),2.75,IF(B21="Mountain",I21^0.44)))))))))</f>
        <v>0</v>
      </c>
      <c r="J22" s="56"/>
      <c r="K22" s="37"/>
      <c r="L22" s="58"/>
      <c r="M22" s="63"/>
      <c r="N22" s="64"/>
      <c r="O22" s="40"/>
      <c r="P22" s="45"/>
      <c r="Q22" s="45"/>
      <c r="R22" s="45"/>
      <c r="S22" s="45"/>
      <c r="T22" s="46"/>
      <c r="X22" s="1"/>
      <c r="Y22" s="1"/>
      <c r="Z22" s="1"/>
      <c r="AA22" s="1"/>
      <c r="AB22" s="1"/>
      <c r="AC22" s="1"/>
      <c r="AD22" s="1"/>
    </row>
    <row r="23" spans="1:30" ht="28.8" customHeight="1" x14ac:dyDescent="0.35">
      <c r="A23" s="65"/>
      <c r="B23" s="68" t="s">
        <v>28</v>
      </c>
      <c r="C23" s="70" t="s">
        <v>4</v>
      </c>
      <c r="D23" s="72" t="s">
        <v>32</v>
      </c>
      <c r="E23" s="68" t="s">
        <v>7</v>
      </c>
      <c r="F23" s="68"/>
      <c r="G23" s="74"/>
      <c r="H23" s="29" t="s">
        <v>7</v>
      </c>
      <c r="I23" s="11"/>
      <c r="J23" s="33">
        <f t="shared" ref="J23" si="28">(F23*G23*H24*I24)</f>
        <v>0</v>
      </c>
      <c r="K23" s="35">
        <f t="shared" ref="K23" si="29">(J25-J23)</f>
        <v>0</v>
      </c>
      <c r="L23" s="16">
        <v>0</v>
      </c>
      <c r="M23" s="59">
        <v>1.55</v>
      </c>
      <c r="N23" s="60"/>
      <c r="O23" s="38">
        <f t="shared" ref="O23" si="30">(K23+L25)*M23</f>
        <v>0</v>
      </c>
      <c r="P23" s="41"/>
      <c r="Q23" s="41"/>
      <c r="R23" s="41"/>
      <c r="S23" s="41"/>
      <c r="T23" s="42"/>
      <c r="X23" s="1"/>
      <c r="Y23" s="1"/>
      <c r="Z23" s="1"/>
      <c r="AA23" s="1"/>
      <c r="AB23" s="1"/>
      <c r="AC23" s="1"/>
      <c r="AD23" s="1"/>
    </row>
    <row r="24" spans="1:30" ht="21.6" customHeight="1" thickBot="1" x14ac:dyDescent="0.4">
      <c r="A24" s="66"/>
      <c r="B24" s="69"/>
      <c r="C24" s="71"/>
      <c r="D24" s="73"/>
      <c r="E24" s="69"/>
      <c r="F24" s="69"/>
      <c r="G24" s="75"/>
      <c r="H24" s="30" t="b">
        <f t="shared" si="3"/>
        <v>0</v>
      </c>
      <c r="I24" s="12" t="b">
        <f t="shared" ref="I24" si="31">IF(AND(B23="Piedmont",I23&gt;0.0001,I23&lt;0.1),0.41, IF(AND(B23="Piedmont",I23&gt;10), 2.45, IF(B23="Piedmont",I23^0.39, IF(AND(B23="Coastal Plain",I23&gt;0.0001,I23&lt;0.1),0.42,IF(AND(B23="Coastal Plain",I23&gt;10),2.4, IF(B23="Coastal Plain",I23^0.38, IF(AND(B23="Mountain",I23&gt;0.0001,I23&lt;0.1),0.36,IF(AND(B23="Mountain",I23&gt;10),2.75,IF(B23="Mountain",I23^0.44)))))))))</f>
        <v>0</v>
      </c>
      <c r="J24" s="34"/>
      <c r="K24" s="36"/>
      <c r="L24" s="13">
        <f t="shared" si="5"/>
        <v>0</v>
      </c>
      <c r="M24" s="61"/>
      <c r="N24" s="62"/>
      <c r="O24" s="39"/>
      <c r="P24" s="43"/>
      <c r="Q24" s="43"/>
      <c r="R24" s="43"/>
      <c r="S24" s="43"/>
      <c r="T24" s="44"/>
      <c r="X24" s="1"/>
      <c r="Y24" s="1"/>
      <c r="Z24" s="1"/>
      <c r="AA24" s="1"/>
      <c r="AB24" s="1"/>
      <c r="AC24" s="1"/>
      <c r="AD24" s="1"/>
    </row>
    <row r="25" spans="1:30" ht="18" customHeight="1" x14ac:dyDescent="0.35">
      <c r="A25" s="66"/>
      <c r="B25" s="47" t="str">
        <f t="shared" si="6"/>
        <v>Not Selected</v>
      </c>
      <c r="C25" s="49" t="s">
        <v>6</v>
      </c>
      <c r="D25" s="51" t="s">
        <v>7</v>
      </c>
      <c r="E25" s="51" t="s">
        <v>7</v>
      </c>
      <c r="F25" s="51"/>
      <c r="G25" s="53"/>
      <c r="H25" s="31" t="s">
        <v>7</v>
      </c>
      <c r="I25" s="14">
        <f t="shared" ref="I25" si="32">I23</f>
        <v>0</v>
      </c>
      <c r="J25" s="55">
        <f t="shared" ref="J25" si="33">(F25*G25*H26*I26)</f>
        <v>0</v>
      </c>
      <c r="K25" s="36"/>
      <c r="L25" s="57">
        <f t="shared" ref="L25" si="34">IF(D25="Preservation", K23*L24*0.1, K23*L24)</f>
        <v>0</v>
      </c>
      <c r="M25" s="61"/>
      <c r="N25" s="62"/>
      <c r="O25" s="39"/>
      <c r="P25" s="43"/>
      <c r="Q25" s="43"/>
      <c r="R25" s="43"/>
      <c r="S25" s="43"/>
      <c r="T25" s="44"/>
      <c r="X25" s="1"/>
      <c r="Y25" s="1"/>
      <c r="Z25" s="1"/>
      <c r="AA25" s="1"/>
      <c r="AB25" s="1"/>
      <c r="AC25" s="1"/>
      <c r="AD25" s="1"/>
    </row>
    <row r="26" spans="1:30" ht="35.25" customHeight="1" thickBot="1" x14ac:dyDescent="0.4">
      <c r="A26" s="67"/>
      <c r="B26" s="48"/>
      <c r="C26" s="50"/>
      <c r="D26" s="52"/>
      <c r="E26" s="52"/>
      <c r="F26" s="52"/>
      <c r="G26" s="54"/>
      <c r="H26" s="32">
        <f t="shared" si="10"/>
        <v>0</v>
      </c>
      <c r="I26" s="15" t="b">
        <f t="shared" ref="I26" si="35">IF(AND(B25="Piedmont",I25&gt;0.0001,I25&lt;0.1),0.41, IF(AND(B25="Piedmont",I25&gt;10), 2.45, IF(B25="Piedmont",I25^0.39, IF(AND(B25="Coastal Plain",I25&gt;0.0001,I25&lt;0.1),0.42,IF(AND(B25="Coastal Plain",I25&gt;10),2.4, IF(B25="Coastal Plain",I25^0.38, IF(AND(B25="Mountain",I25&gt;0.0001,I25&lt;0.1),0.36,IF(AND(B25="Mountain",I25&gt;10),2.75,IF(B25="Mountain",I25^0.44)))))))))</f>
        <v>0</v>
      </c>
      <c r="J26" s="56"/>
      <c r="K26" s="37"/>
      <c r="L26" s="58"/>
      <c r="M26" s="63"/>
      <c r="N26" s="64"/>
      <c r="O26" s="40"/>
      <c r="P26" s="45"/>
      <c r="Q26" s="45"/>
      <c r="R26" s="45"/>
      <c r="S26" s="45"/>
      <c r="T26" s="46"/>
      <c r="X26" s="1"/>
      <c r="Y26" s="1"/>
      <c r="Z26" s="1"/>
      <c r="AA26" s="1"/>
      <c r="AB26" s="1"/>
      <c r="AC26" s="1"/>
      <c r="AD26" s="1"/>
    </row>
    <row r="27" spans="1:30" ht="42" customHeight="1" x14ac:dyDescent="0.35">
      <c r="A27" s="65"/>
      <c r="B27" s="68" t="s">
        <v>28</v>
      </c>
      <c r="C27" s="70" t="s">
        <v>4</v>
      </c>
      <c r="D27" s="72" t="s">
        <v>32</v>
      </c>
      <c r="E27" s="68" t="s">
        <v>7</v>
      </c>
      <c r="F27" s="68"/>
      <c r="G27" s="74"/>
      <c r="H27" s="29" t="s">
        <v>7</v>
      </c>
      <c r="I27" s="11"/>
      <c r="J27" s="33">
        <f t="shared" ref="J27" si="36">(F27*G27*H28*I28)</f>
        <v>0</v>
      </c>
      <c r="K27" s="35">
        <f t="shared" ref="K27" si="37">(J29-J27)</f>
        <v>0</v>
      </c>
      <c r="L27" s="16">
        <v>0</v>
      </c>
      <c r="M27" s="59">
        <v>1.55</v>
      </c>
      <c r="N27" s="60"/>
      <c r="O27" s="38">
        <f t="shared" ref="O27" si="38">(K27+L29)*M27</f>
        <v>0</v>
      </c>
      <c r="P27" s="41"/>
      <c r="Q27" s="41"/>
      <c r="R27" s="41"/>
      <c r="S27" s="41"/>
      <c r="T27" s="42"/>
      <c r="X27" s="1"/>
      <c r="Y27" s="1"/>
      <c r="Z27" s="1"/>
      <c r="AA27" s="1"/>
      <c r="AB27" s="1"/>
      <c r="AC27" s="1"/>
      <c r="AD27" s="1"/>
    </row>
    <row r="28" spans="1:30" ht="19.5" customHeight="1" thickBot="1" x14ac:dyDescent="0.4">
      <c r="A28" s="66"/>
      <c r="B28" s="69"/>
      <c r="C28" s="71"/>
      <c r="D28" s="73"/>
      <c r="E28" s="69"/>
      <c r="F28" s="69"/>
      <c r="G28" s="75"/>
      <c r="H28" s="30" t="b">
        <f t="shared" ref="H28:H40" si="39">IF(H27="Primary",1,IF(H27="Second",0.2,IF(H27="Third",0.1,IF(H27="",0))))</f>
        <v>0</v>
      </c>
      <c r="I28" s="12" t="b">
        <f t="shared" ref="I28" si="40">IF(AND(B27="Piedmont",I27&gt;0.0001,I27&lt;0.1),0.41, IF(AND(B27="Piedmont",I27&gt;10), 2.45, IF(B27="Piedmont",I27^0.39, IF(AND(B27="Coastal Plain",I27&gt;0.0001,I27&lt;0.1),0.42,IF(AND(B27="Coastal Plain",I27&gt;10),2.4, IF(B27="Coastal Plain",I27^0.38, IF(AND(B27="Mountain",I27&gt;0.0001,I27&lt;0.1),0.36,IF(AND(B27="Mountain",I27&gt;10),2.75,IF(B27="Mountain",I27^0.44)))))))))</f>
        <v>0</v>
      </c>
      <c r="J28" s="34"/>
      <c r="K28" s="36"/>
      <c r="L28" s="13">
        <f t="shared" ref="L28:L40" si="41">L27*0.1</f>
        <v>0</v>
      </c>
      <c r="M28" s="61"/>
      <c r="N28" s="62"/>
      <c r="O28" s="39"/>
      <c r="P28" s="43"/>
      <c r="Q28" s="43"/>
      <c r="R28" s="43"/>
      <c r="S28" s="43"/>
      <c r="T28" s="44"/>
      <c r="X28" s="1"/>
      <c r="Y28" s="1"/>
      <c r="Z28" s="1"/>
      <c r="AA28" s="1"/>
      <c r="AB28" s="1"/>
      <c r="AC28" s="1"/>
      <c r="AD28" s="1"/>
    </row>
    <row r="29" spans="1:30" ht="27" customHeight="1" x14ac:dyDescent="0.35">
      <c r="A29" s="66"/>
      <c r="B29" s="47" t="str">
        <f t="shared" ref="B29:B41" si="42">B27</f>
        <v>Not Selected</v>
      </c>
      <c r="C29" s="49" t="s">
        <v>6</v>
      </c>
      <c r="D29" s="51" t="s">
        <v>7</v>
      </c>
      <c r="E29" s="51" t="s">
        <v>7</v>
      </c>
      <c r="F29" s="51"/>
      <c r="G29" s="53"/>
      <c r="H29" s="31" t="s">
        <v>7</v>
      </c>
      <c r="I29" s="14">
        <f>I27</f>
        <v>0</v>
      </c>
      <c r="J29" s="55">
        <f t="shared" ref="J29" si="43">(F29*G29*H30*I30)</f>
        <v>0</v>
      </c>
      <c r="K29" s="36"/>
      <c r="L29" s="57">
        <f t="shared" ref="L29" si="44">IF(D29="Preservation", K27*L28*0.1, K27*L28)</f>
        <v>0</v>
      </c>
      <c r="M29" s="61"/>
      <c r="N29" s="62"/>
      <c r="O29" s="39"/>
      <c r="P29" s="43"/>
      <c r="Q29" s="43"/>
      <c r="R29" s="43"/>
      <c r="S29" s="43"/>
      <c r="T29" s="44"/>
    </row>
    <row r="30" spans="1:30" ht="18" customHeight="1" thickBot="1" x14ac:dyDescent="0.4">
      <c r="A30" s="67"/>
      <c r="B30" s="48"/>
      <c r="C30" s="50"/>
      <c r="D30" s="52"/>
      <c r="E30" s="52"/>
      <c r="F30" s="52"/>
      <c r="G30" s="54"/>
      <c r="H30" s="32">
        <f t="shared" ref="H30:H42" si="45">IF(H29="Primary",1,IF(H29="Second",0.2,IF(H29="Third",0.1,0)))</f>
        <v>0</v>
      </c>
      <c r="I30" s="15" t="b">
        <f t="shared" ref="I30" si="46">IF(AND(B29="Piedmont",I29&gt;0.0001,I29&lt;0.1),0.41, IF(AND(B29="Piedmont",I29&gt;10), 2.45, IF(B29="Piedmont",I29^0.39, IF(AND(B29="Coastal Plain",I29&gt;0.0001,I29&lt;0.1),0.42,IF(AND(B29="Coastal Plain",I29&gt;10),2.4, IF(B29="Coastal Plain",I29^0.38, IF(AND(B29="Mountain",I29&gt;0.0001,I29&lt;0.1),0.36,IF(AND(B29="Mountain",I29&gt;10),2.75,IF(B29="Mountain",I29^0.44)))))))))</f>
        <v>0</v>
      </c>
      <c r="J30" s="56"/>
      <c r="K30" s="37"/>
      <c r="L30" s="58"/>
      <c r="M30" s="63"/>
      <c r="N30" s="64"/>
      <c r="O30" s="40"/>
      <c r="P30" s="45"/>
      <c r="Q30" s="45"/>
      <c r="R30" s="45"/>
      <c r="S30" s="45"/>
      <c r="T30" s="46"/>
    </row>
    <row r="31" spans="1:30" ht="42.75" customHeight="1" x14ac:dyDescent="0.35">
      <c r="A31" s="65"/>
      <c r="B31" s="68" t="s">
        <v>28</v>
      </c>
      <c r="C31" s="70" t="s">
        <v>4</v>
      </c>
      <c r="D31" s="72" t="s">
        <v>32</v>
      </c>
      <c r="E31" s="68" t="s">
        <v>7</v>
      </c>
      <c r="F31" s="68"/>
      <c r="G31" s="74"/>
      <c r="H31" s="29" t="s">
        <v>7</v>
      </c>
      <c r="I31" s="11"/>
      <c r="J31" s="33">
        <f t="shared" ref="J31" si="47">(F31*G31*H32*I32)</f>
        <v>0</v>
      </c>
      <c r="K31" s="35">
        <f t="shared" ref="K31" si="48">(J33-J31)</f>
        <v>0</v>
      </c>
      <c r="L31" s="16">
        <v>0</v>
      </c>
      <c r="M31" s="59">
        <v>1.55</v>
      </c>
      <c r="N31" s="60"/>
      <c r="O31" s="38">
        <f t="shared" ref="O31" si="49">(K31+L33)*M31</f>
        <v>0</v>
      </c>
      <c r="P31" s="41"/>
      <c r="Q31" s="41"/>
      <c r="R31" s="41"/>
      <c r="S31" s="41"/>
      <c r="T31" s="42"/>
    </row>
    <row r="32" spans="1:30" ht="18" customHeight="1" thickBot="1" x14ac:dyDescent="0.4">
      <c r="A32" s="66"/>
      <c r="B32" s="69"/>
      <c r="C32" s="71"/>
      <c r="D32" s="73"/>
      <c r="E32" s="69"/>
      <c r="F32" s="69"/>
      <c r="G32" s="75"/>
      <c r="H32" s="30" t="b">
        <f t="shared" si="39"/>
        <v>0</v>
      </c>
      <c r="I32" s="12" t="b">
        <f t="shared" ref="I32" si="50">IF(AND(B31="Piedmont",I31&gt;0.0001,I31&lt;0.1),0.41, IF(AND(B31="Piedmont",I31&gt;10), 2.45, IF(B31="Piedmont",I31^0.39, IF(AND(B31="Coastal Plain",I31&gt;0.0001,I31&lt;0.1),0.42,IF(AND(B31="Coastal Plain",I31&gt;10),2.4, IF(B31="Coastal Plain",I31^0.38, IF(AND(B31="Mountain",I31&gt;0.0001,I31&lt;0.1),0.36,IF(AND(B31="Mountain",I31&gt;10),2.75,IF(B31="Mountain",I31^0.44)))))))))</f>
        <v>0</v>
      </c>
      <c r="J32" s="34"/>
      <c r="K32" s="36"/>
      <c r="L32" s="13">
        <f t="shared" si="41"/>
        <v>0</v>
      </c>
      <c r="M32" s="61"/>
      <c r="N32" s="62"/>
      <c r="O32" s="39"/>
      <c r="P32" s="43"/>
      <c r="Q32" s="43"/>
      <c r="R32" s="43"/>
      <c r="S32" s="43"/>
      <c r="T32" s="44"/>
    </row>
    <row r="33" spans="1:20" ht="18" customHeight="1" x14ac:dyDescent="0.35">
      <c r="A33" s="66"/>
      <c r="B33" s="47" t="str">
        <f t="shared" si="42"/>
        <v>Not Selected</v>
      </c>
      <c r="C33" s="49" t="s">
        <v>6</v>
      </c>
      <c r="D33" s="51" t="s">
        <v>7</v>
      </c>
      <c r="E33" s="51" t="s">
        <v>7</v>
      </c>
      <c r="F33" s="51"/>
      <c r="G33" s="53"/>
      <c r="H33" s="31" t="s">
        <v>7</v>
      </c>
      <c r="I33" s="14">
        <f>I31</f>
        <v>0</v>
      </c>
      <c r="J33" s="55">
        <f t="shared" ref="J33" si="51">(F33*G33*H34*I34)</f>
        <v>0</v>
      </c>
      <c r="K33" s="36"/>
      <c r="L33" s="57">
        <f t="shared" ref="L33" si="52">IF(D33="Preservation", K31*L32*0.1, K31*L32)</f>
        <v>0</v>
      </c>
      <c r="M33" s="61"/>
      <c r="N33" s="62"/>
      <c r="O33" s="39"/>
      <c r="P33" s="43"/>
      <c r="Q33" s="43"/>
      <c r="R33" s="43"/>
      <c r="S33" s="43"/>
      <c r="T33" s="44"/>
    </row>
    <row r="34" spans="1:20" ht="20.25" customHeight="1" thickBot="1" x14ac:dyDescent="0.4">
      <c r="A34" s="67"/>
      <c r="B34" s="48"/>
      <c r="C34" s="50"/>
      <c r="D34" s="52"/>
      <c r="E34" s="52"/>
      <c r="F34" s="52"/>
      <c r="G34" s="54"/>
      <c r="H34" s="32">
        <f t="shared" si="45"/>
        <v>0</v>
      </c>
      <c r="I34" s="15" t="b">
        <f t="shared" ref="I34" si="53">IF(AND(B33="Piedmont",I33&gt;0.0001,I33&lt;0.1),0.41, IF(AND(B33="Piedmont",I33&gt;10), 2.45, IF(B33="Piedmont",I33^0.39, IF(AND(B33="Coastal Plain",I33&gt;0.0001,I33&lt;0.1),0.42,IF(AND(B33="Coastal Plain",I33&gt;10),2.4, IF(B33="Coastal Plain",I33^0.38, IF(AND(B33="Mountain",I33&gt;0.0001,I33&lt;0.1),0.36,IF(AND(B33="Mountain",I33&gt;10),2.75,IF(B33="Mountain",I33^0.44)))))))))</f>
        <v>0</v>
      </c>
      <c r="J34" s="56"/>
      <c r="K34" s="37"/>
      <c r="L34" s="58"/>
      <c r="M34" s="63"/>
      <c r="N34" s="64"/>
      <c r="O34" s="40"/>
      <c r="P34" s="45"/>
      <c r="Q34" s="45"/>
      <c r="R34" s="45"/>
      <c r="S34" s="45"/>
      <c r="T34" s="46"/>
    </row>
    <row r="35" spans="1:20" ht="47.4" customHeight="1" x14ac:dyDescent="0.35">
      <c r="A35" s="65"/>
      <c r="B35" s="68" t="s">
        <v>28</v>
      </c>
      <c r="C35" s="70" t="s">
        <v>4</v>
      </c>
      <c r="D35" s="72" t="s">
        <v>32</v>
      </c>
      <c r="E35" s="68" t="s">
        <v>7</v>
      </c>
      <c r="F35" s="68"/>
      <c r="G35" s="74"/>
      <c r="H35" s="29" t="s">
        <v>7</v>
      </c>
      <c r="I35" s="11"/>
      <c r="J35" s="33">
        <f t="shared" ref="J35" si="54">(F35*G35*H36*I36)</f>
        <v>0</v>
      </c>
      <c r="K35" s="35">
        <f t="shared" ref="K35" si="55">(J37-J35)</f>
        <v>0</v>
      </c>
      <c r="L35" s="16">
        <v>0</v>
      </c>
      <c r="M35" s="59">
        <v>1.55</v>
      </c>
      <c r="N35" s="60"/>
      <c r="O35" s="38">
        <f t="shared" ref="O35" si="56">(K35+L37)*M35</f>
        <v>0</v>
      </c>
      <c r="P35" s="41"/>
      <c r="Q35" s="41"/>
      <c r="R35" s="41"/>
      <c r="S35" s="41"/>
      <c r="T35" s="42"/>
    </row>
    <row r="36" spans="1:20" ht="19.5" customHeight="1" thickBot="1" x14ac:dyDescent="0.4">
      <c r="A36" s="66"/>
      <c r="B36" s="69"/>
      <c r="C36" s="71"/>
      <c r="D36" s="73"/>
      <c r="E36" s="69"/>
      <c r="F36" s="69"/>
      <c r="G36" s="75"/>
      <c r="H36" s="30" t="b">
        <f t="shared" si="39"/>
        <v>0</v>
      </c>
      <c r="I36" s="12" t="b">
        <f t="shared" ref="I36" si="57">IF(AND(B35="Piedmont",I35&gt;0.0001,I35&lt;0.1),0.41, IF(AND(B35="Piedmont",I35&gt;10), 2.45, IF(B35="Piedmont",I35^0.39, IF(AND(B35="Coastal Plain",I35&gt;0.0001,I35&lt;0.1),0.42,IF(AND(B35="Coastal Plain",I35&gt;10),2.4, IF(B35="Coastal Plain",I35^0.38, IF(AND(B35="Mountain",I35&gt;0.0001,I35&lt;0.1),0.36,IF(AND(B35="Mountain",I35&gt;10),2.75,IF(B35="Mountain",I35^0.44)))))))))</f>
        <v>0</v>
      </c>
      <c r="J36" s="34"/>
      <c r="K36" s="36"/>
      <c r="L36" s="13">
        <f t="shared" si="41"/>
        <v>0</v>
      </c>
      <c r="M36" s="61"/>
      <c r="N36" s="62"/>
      <c r="O36" s="39"/>
      <c r="P36" s="43"/>
      <c r="Q36" s="43"/>
      <c r="R36" s="43"/>
      <c r="S36" s="43"/>
      <c r="T36" s="44"/>
    </row>
    <row r="37" spans="1:20" ht="19.5" customHeight="1" x14ac:dyDescent="0.35">
      <c r="A37" s="66"/>
      <c r="B37" s="47" t="str">
        <f t="shared" si="42"/>
        <v>Not Selected</v>
      </c>
      <c r="C37" s="49" t="s">
        <v>6</v>
      </c>
      <c r="D37" s="51" t="s">
        <v>7</v>
      </c>
      <c r="E37" s="51" t="s">
        <v>7</v>
      </c>
      <c r="F37" s="51"/>
      <c r="G37" s="53"/>
      <c r="H37" s="31" t="s">
        <v>7</v>
      </c>
      <c r="I37" s="14">
        <f>I35</f>
        <v>0</v>
      </c>
      <c r="J37" s="55">
        <f t="shared" ref="J37" si="58">(F37*G37*H38*I38)</f>
        <v>0</v>
      </c>
      <c r="K37" s="36"/>
      <c r="L37" s="57">
        <f t="shared" ref="L37" si="59">IF(D37="Preservation", K35*L36*0.1, K35*L36)</f>
        <v>0</v>
      </c>
      <c r="M37" s="61"/>
      <c r="N37" s="62"/>
      <c r="O37" s="39"/>
      <c r="P37" s="43"/>
      <c r="Q37" s="43"/>
      <c r="R37" s="43"/>
      <c r="S37" s="43"/>
      <c r="T37" s="44"/>
    </row>
    <row r="38" spans="1:20" ht="20.25" customHeight="1" thickBot="1" x14ac:dyDescent="0.4">
      <c r="A38" s="67"/>
      <c r="B38" s="48"/>
      <c r="C38" s="50"/>
      <c r="D38" s="52"/>
      <c r="E38" s="52"/>
      <c r="F38" s="52"/>
      <c r="G38" s="54"/>
      <c r="H38" s="32">
        <f t="shared" si="45"/>
        <v>0</v>
      </c>
      <c r="I38" s="15" t="b">
        <f t="shared" ref="I38" si="60">IF(AND(B37="Piedmont",I37&gt;0.0001,I37&lt;0.1),0.41, IF(AND(B37="Piedmont",I37&gt;10), 2.45, IF(B37="Piedmont",I37^0.39, IF(AND(B37="Coastal Plain",I37&gt;0.0001,I37&lt;0.1),0.42,IF(AND(B37="Coastal Plain",I37&gt;10),2.4, IF(B37="Coastal Plain",I37^0.38, IF(AND(B37="Mountain",I37&gt;0.0001,I37&lt;0.1),0.36,IF(AND(B37="Mountain",I37&gt;10),2.75,IF(B37="Mountain",I37^0.44)))))))))</f>
        <v>0</v>
      </c>
      <c r="J38" s="56"/>
      <c r="K38" s="37"/>
      <c r="L38" s="58"/>
      <c r="M38" s="63"/>
      <c r="N38" s="64"/>
      <c r="O38" s="40"/>
      <c r="P38" s="45"/>
      <c r="Q38" s="45"/>
      <c r="R38" s="45"/>
      <c r="S38" s="45"/>
      <c r="T38" s="46"/>
    </row>
    <row r="39" spans="1:20" ht="43.2" customHeight="1" x14ac:dyDescent="0.35">
      <c r="A39" s="65"/>
      <c r="B39" s="68" t="s">
        <v>28</v>
      </c>
      <c r="C39" s="70" t="s">
        <v>4</v>
      </c>
      <c r="D39" s="72" t="s">
        <v>32</v>
      </c>
      <c r="E39" s="68" t="s">
        <v>7</v>
      </c>
      <c r="F39" s="68"/>
      <c r="G39" s="74"/>
      <c r="H39" s="29" t="s">
        <v>7</v>
      </c>
      <c r="I39" s="11"/>
      <c r="J39" s="33">
        <f t="shared" ref="J39" si="61">(F39*G39*H40*I40)</f>
        <v>0</v>
      </c>
      <c r="K39" s="35">
        <f t="shared" ref="K39" si="62">(J41-J39)</f>
        <v>0</v>
      </c>
      <c r="L39" s="16">
        <v>0</v>
      </c>
      <c r="M39" s="59">
        <v>1.55</v>
      </c>
      <c r="N39" s="60"/>
      <c r="O39" s="38">
        <f t="shared" ref="O39" si="63">(K39+L41)*M39</f>
        <v>0</v>
      </c>
      <c r="P39" s="41"/>
      <c r="Q39" s="41"/>
      <c r="R39" s="41"/>
      <c r="S39" s="41"/>
      <c r="T39" s="42"/>
    </row>
    <row r="40" spans="1:20" ht="21" customHeight="1" thickBot="1" x14ac:dyDescent="0.4">
      <c r="A40" s="66"/>
      <c r="B40" s="69"/>
      <c r="C40" s="71"/>
      <c r="D40" s="73"/>
      <c r="E40" s="69"/>
      <c r="F40" s="69"/>
      <c r="G40" s="75"/>
      <c r="H40" s="30" t="b">
        <f t="shared" si="39"/>
        <v>0</v>
      </c>
      <c r="I40" s="12" t="b">
        <f t="shared" ref="I40" si="64">IF(AND(B39="Piedmont",I39&gt;0.0001,I39&lt;0.1),0.41, IF(AND(B39="Piedmont",I39&gt;10), 2.45, IF(B39="Piedmont",I39^0.39, IF(AND(B39="Coastal Plain",I39&gt;0.0001,I39&lt;0.1),0.42,IF(AND(B39="Coastal Plain",I39&gt;10),2.4, IF(B39="Coastal Plain",I39^0.38, IF(AND(B39="Mountain",I39&gt;0.0001,I39&lt;0.1),0.36,IF(AND(B39="Mountain",I39&gt;10),2.75,IF(B39="Mountain",I39^0.44)))))))))</f>
        <v>0</v>
      </c>
      <c r="J40" s="34"/>
      <c r="K40" s="36"/>
      <c r="L40" s="13">
        <f t="shared" si="41"/>
        <v>0</v>
      </c>
      <c r="M40" s="61"/>
      <c r="N40" s="62"/>
      <c r="O40" s="39"/>
      <c r="P40" s="43"/>
      <c r="Q40" s="43"/>
      <c r="R40" s="43"/>
      <c r="S40" s="43"/>
      <c r="T40" s="44"/>
    </row>
    <row r="41" spans="1:20" ht="21" customHeight="1" x14ac:dyDescent="0.35">
      <c r="A41" s="66"/>
      <c r="B41" s="47" t="str">
        <f t="shared" si="42"/>
        <v>Not Selected</v>
      </c>
      <c r="C41" s="49" t="s">
        <v>6</v>
      </c>
      <c r="D41" s="51" t="s">
        <v>7</v>
      </c>
      <c r="E41" s="51" t="s">
        <v>7</v>
      </c>
      <c r="F41" s="51"/>
      <c r="G41" s="53"/>
      <c r="H41" s="31" t="s">
        <v>7</v>
      </c>
      <c r="I41" s="14">
        <f>I39</f>
        <v>0</v>
      </c>
      <c r="J41" s="55">
        <f t="shared" ref="J41" si="65">(F41*G41*H42*I42)</f>
        <v>0</v>
      </c>
      <c r="K41" s="36"/>
      <c r="L41" s="57">
        <f t="shared" ref="L41" si="66">IF(D41="Preservation", K39*L40*0.1, K39*L40)</f>
        <v>0</v>
      </c>
      <c r="M41" s="61"/>
      <c r="N41" s="62"/>
      <c r="O41" s="39"/>
      <c r="P41" s="43"/>
      <c r="Q41" s="43"/>
      <c r="R41" s="43"/>
      <c r="S41" s="43"/>
      <c r="T41" s="44"/>
    </row>
    <row r="42" spans="1:20" ht="49.2" customHeight="1" thickBot="1" x14ac:dyDescent="0.4">
      <c r="A42" s="67"/>
      <c r="B42" s="48"/>
      <c r="C42" s="50"/>
      <c r="D42" s="52"/>
      <c r="E42" s="52"/>
      <c r="F42" s="52"/>
      <c r="G42" s="54"/>
      <c r="H42" s="32">
        <f t="shared" si="45"/>
        <v>0</v>
      </c>
      <c r="I42" s="15" t="b">
        <f t="shared" ref="I42" si="67">IF(AND(B41="Piedmont",I41&gt;0.0001,I41&lt;0.1),0.41, IF(AND(B41="Piedmont",I41&gt;10), 2.45, IF(B41="Piedmont",I41^0.39, IF(AND(B41="Coastal Plain",I41&gt;0.0001,I41&lt;0.1),0.42,IF(AND(B41="Coastal Plain",I41&gt;10),2.4, IF(B41="Coastal Plain",I41^0.38, IF(AND(B41="Mountain",I41&gt;0.0001,I41&lt;0.1),0.36,IF(AND(B41="Mountain",I41&gt;10),2.75,IF(B41="Mountain",I41^0.44)))))))))</f>
        <v>0</v>
      </c>
      <c r="J42" s="56"/>
      <c r="K42" s="37"/>
      <c r="L42" s="58"/>
      <c r="M42" s="63"/>
      <c r="N42" s="64"/>
      <c r="O42" s="40"/>
      <c r="P42" s="45"/>
      <c r="Q42" s="45"/>
      <c r="R42" s="45"/>
      <c r="S42" s="45"/>
      <c r="T42" s="46"/>
    </row>
    <row r="43" spans="1:20" ht="55.2" customHeight="1" x14ac:dyDescent="0.35">
      <c r="A43" s="65"/>
      <c r="B43" s="68" t="s">
        <v>28</v>
      </c>
      <c r="C43" s="70" t="s">
        <v>4</v>
      </c>
      <c r="D43" s="72" t="s">
        <v>32</v>
      </c>
      <c r="E43" s="68" t="s">
        <v>7</v>
      </c>
      <c r="F43" s="68"/>
      <c r="G43" s="74"/>
      <c r="H43" s="29" t="s">
        <v>7</v>
      </c>
      <c r="I43" s="11"/>
      <c r="J43" s="33">
        <f t="shared" ref="J43" si="68">(F43*G43*H44*I44)</f>
        <v>0</v>
      </c>
      <c r="K43" s="35">
        <f t="shared" ref="K43" si="69">(J45-J43)</f>
        <v>0</v>
      </c>
      <c r="L43" s="16">
        <v>0</v>
      </c>
      <c r="M43" s="59">
        <v>1.55</v>
      </c>
      <c r="N43" s="60"/>
      <c r="O43" s="38">
        <f t="shared" ref="O43" si="70">(K43+L45)*M43</f>
        <v>0</v>
      </c>
      <c r="P43" s="41"/>
      <c r="Q43" s="41"/>
      <c r="R43" s="41"/>
      <c r="S43" s="41"/>
      <c r="T43" s="42"/>
    </row>
    <row r="44" spans="1:20" ht="21" customHeight="1" thickBot="1" x14ac:dyDescent="0.4">
      <c r="A44" s="66"/>
      <c r="B44" s="69"/>
      <c r="C44" s="71"/>
      <c r="D44" s="73"/>
      <c r="E44" s="69"/>
      <c r="F44" s="69"/>
      <c r="G44" s="75"/>
      <c r="H44" s="30" t="b">
        <f t="shared" ref="H44:H64" si="71">IF(H43="Primary",1,IF(H43="Second",0.2,IF(H43="Third",0.1,IF(H43="",0))))</f>
        <v>0</v>
      </c>
      <c r="I44" s="12" t="b">
        <f t="shared" ref="I44" si="72">IF(AND(B43="Piedmont",I43&gt;0.0001,I43&lt;0.1),0.41, IF(AND(B43="Piedmont",I43&gt;10), 2.45, IF(B43="Piedmont",I43^0.39, IF(AND(B43="Coastal Plain",I43&gt;0.0001,I43&lt;0.1),0.42,IF(AND(B43="Coastal Plain",I43&gt;10),2.4, IF(B43="Coastal Plain",I43^0.38, IF(AND(B43="Mountain",I43&gt;0.0001,I43&lt;0.1),0.36,IF(AND(B43="Mountain",I43&gt;10),2.75,IF(B43="Mountain",I43^0.44)))))))))</f>
        <v>0</v>
      </c>
      <c r="J44" s="34"/>
      <c r="K44" s="36"/>
      <c r="L44" s="13">
        <f t="shared" ref="L44:L64" si="73">L43*0.1</f>
        <v>0</v>
      </c>
      <c r="M44" s="61"/>
      <c r="N44" s="62"/>
      <c r="O44" s="39"/>
      <c r="P44" s="43"/>
      <c r="Q44" s="43"/>
      <c r="R44" s="43"/>
      <c r="S44" s="43"/>
      <c r="T44" s="44"/>
    </row>
    <row r="45" spans="1:20" ht="21" customHeight="1" x14ac:dyDescent="0.35">
      <c r="A45" s="66"/>
      <c r="B45" s="47" t="str">
        <f t="shared" ref="B45:B65" si="74">B43</f>
        <v>Not Selected</v>
      </c>
      <c r="C45" s="49" t="s">
        <v>6</v>
      </c>
      <c r="D45" s="51" t="s">
        <v>7</v>
      </c>
      <c r="E45" s="51" t="s">
        <v>7</v>
      </c>
      <c r="F45" s="51"/>
      <c r="G45" s="53"/>
      <c r="H45" s="31" t="s">
        <v>7</v>
      </c>
      <c r="I45" s="14">
        <f>I43</f>
        <v>0</v>
      </c>
      <c r="J45" s="55">
        <f t="shared" ref="J45" si="75">(F45*G45*H46*I46)</f>
        <v>0</v>
      </c>
      <c r="K45" s="36"/>
      <c r="L45" s="57">
        <f t="shared" ref="L45" si="76">IF(D45="Preservation", K43*L44*0.1, K43*L44)</f>
        <v>0</v>
      </c>
      <c r="M45" s="61"/>
      <c r="N45" s="62"/>
      <c r="O45" s="39"/>
      <c r="P45" s="43"/>
      <c r="Q45" s="43"/>
      <c r="R45" s="43"/>
      <c r="S45" s="43"/>
      <c r="T45" s="44"/>
    </row>
    <row r="46" spans="1:20" ht="63" customHeight="1" thickBot="1" x14ac:dyDescent="0.4">
      <c r="A46" s="67"/>
      <c r="B46" s="48"/>
      <c r="C46" s="50"/>
      <c r="D46" s="52"/>
      <c r="E46" s="52"/>
      <c r="F46" s="52"/>
      <c r="G46" s="54"/>
      <c r="H46" s="32">
        <f t="shared" ref="H46:H66" si="77">IF(H45="Primary",1,IF(H45="Second",0.2,IF(H45="Third",0.1,0)))</f>
        <v>0</v>
      </c>
      <c r="I46" s="15" t="b">
        <f t="shared" ref="I46" si="78">IF(AND(B45="Piedmont",I45&gt;0.0001,I45&lt;0.1),0.41, IF(AND(B45="Piedmont",I45&gt;10), 2.45, IF(B45="Piedmont",I45^0.39, IF(AND(B45="Coastal Plain",I45&gt;0.0001,I45&lt;0.1),0.42,IF(AND(B45="Coastal Plain",I45&gt;10),2.4, IF(B45="Coastal Plain",I45^0.38, IF(AND(B45="Mountain",I45&gt;0.0001,I45&lt;0.1),0.36,IF(AND(B45="Mountain",I45&gt;10),2.75,IF(B45="Mountain",I45^0.44)))))))))</f>
        <v>0</v>
      </c>
      <c r="J46" s="56"/>
      <c r="K46" s="37"/>
      <c r="L46" s="58"/>
      <c r="M46" s="63"/>
      <c r="N46" s="64"/>
      <c r="O46" s="40"/>
      <c r="P46" s="45"/>
      <c r="Q46" s="45"/>
      <c r="R46" s="45"/>
      <c r="S46" s="45"/>
      <c r="T46" s="46"/>
    </row>
    <row r="47" spans="1:20" ht="28.95" customHeight="1" x14ac:dyDescent="0.35">
      <c r="A47" s="65"/>
      <c r="B47" s="68" t="s">
        <v>28</v>
      </c>
      <c r="C47" s="70" t="s">
        <v>4</v>
      </c>
      <c r="D47" s="72" t="s">
        <v>32</v>
      </c>
      <c r="E47" s="68" t="s">
        <v>7</v>
      </c>
      <c r="F47" s="68"/>
      <c r="G47" s="74"/>
      <c r="H47" s="29" t="s">
        <v>7</v>
      </c>
      <c r="I47" s="11"/>
      <c r="J47" s="33">
        <f t="shared" ref="J47" si="79">(F47*G47*H48*I48)</f>
        <v>0</v>
      </c>
      <c r="K47" s="35">
        <f t="shared" ref="K47" si="80">(J49-J47)</f>
        <v>0</v>
      </c>
      <c r="L47" s="16">
        <v>0</v>
      </c>
      <c r="M47" s="59">
        <v>1.55</v>
      </c>
      <c r="N47" s="60"/>
      <c r="O47" s="38">
        <f t="shared" ref="O47" si="81">(K47+L49)*M47</f>
        <v>0</v>
      </c>
      <c r="P47" s="41"/>
      <c r="Q47" s="41"/>
      <c r="R47" s="41"/>
      <c r="S47" s="41"/>
      <c r="T47" s="42"/>
    </row>
    <row r="48" spans="1:20" ht="21" customHeight="1" thickBot="1" x14ac:dyDescent="0.4">
      <c r="A48" s="66"/>
      <c r="B48" s="69"/>
      <c r="C48" s="71"/>
      <c r="D48" s="73"/>
      <c r="E48" s="69"/>
      <c r="F48" s="69"/>
      <c r="G48" s="75"/>
      <c r="H48" s="30" t="b">
        <f t="shared" si="71"/>
        <v>0</v>
      </c>
      <c r="I48" s="12" t="b">
        <f t="shared" ref="I48" si="82">IF(AND(B47="Piedmont",I47&gt;0.0001,I47&lt;0.1),0.41, IF(AND(B47="Piedmont",I47&gt;10), 2.45, IF(B47="Piedmont",I47^0.39, IF(AND(B47="Coastal Plain",I47&gt;0.0001,I47&lt;0.1),0.42,IF(AND(B47="Coastal Plain",I47&gt;10),2.4, IF(B47="Coastal Plain",I47^0.38, IF(AND(B47="Mountain",I47&gt;0.0001,I47&lt;0.1),0.36,IF(AND(B47="Mountain",I47&gt;10),2.75,IF(B47="Mountain",I47^0.44)))))))))</f>
        <v>0</v>
      </c>
      <c r="J48" s="34"/>
      <c r="K48" s="36"/>
      <c r="L48" s="13">
        <f t="shared" si="73"/>
        <v>0</v>
      </c>
      <c r="M48" s="61"/>
      <c r="N48" s="62"/>
      <c r="O48" s="39"/>
      <c r="P48" s="43"/>
      <c r="Q48" s="43"/>
      <c r="R48" s="43"/>
      <c r="S48" s="43"/>
      <c r="T48" s="44"/>
    </row>
    <row r="49" spans="1:20" ht="21" customHeight="1" x14ac:dyDescent="0.35">
      <c r="A49" s="66"/>
      <c r="B49" s="47" t="str">
        <f t="shared" si="74"/>
        <v>Not Selected</v>
      </c>
      <c r="C49" s="49" t="s">
        <v>6</v>
      </c>
      <c r="D49" s="51" t="s">
        <v>7</v>
      </c>
      <c r="E49" s="51" t="s">
        <v>7</v>
      </c>
      <c r="F49" s="51"/>
      <c r="G49" s="53"/>
      <c r="H49" s="31" t="s">
        <v>7</v>
      </c>
      <c r="I49" s="14">
        <f>I47</f>
        <v>0</v>
      </c>
      <c r="J49" s="55">
        <f t="shared" ref="J49" si="83">(F49*G49*H50*I50)</f>
        <v>0</v>
      </c>
      <c r="K49" s="36"/>
      <c r="L49" s="57">
        <f t="shared" ref="L49" si="84">IF(D49="Preservation", K47*L48*0.1, K47*L48)</f>
        <v>0</v>
      </c>
      <c r="M49" s="61"/>
      <c r="N49" s="62"/>
      <c r="O49" s="39"/>
      <c r="P49" s="43"/>
      <c r="Q49" s="43"/>
      <c r="R49" s="43"/>
      <c r="S49" s="43"/>
      <c r="T49" s="44"/>
    </row>
    <row r="50" spans="1:20" ht="21" customHeight="1" thickBot="1" x14ac:dyDescent="0.4">
      <c r="A50" s="67"/>
      <c r="B50" s="48"/>
      <c r="C50" s="50"/>
      <c r="D50" s="52"/>
      <c r="E50" s="52"/>
      <c r="F50" s="52"/>
      <c r="G50" s="54"/>
      <c r="H50" s="32">
        <f t="shared" si="77"/>
        <v>0</v>
      </c>
      <c r="I50" s="15" t="b">
        <f t="shared" ref="I50" si="85">IF(AND(B49="Piedmont",I49&gt;0.0001,I49&lt;0.1),0.41, IF(AND(B49="Piedmont",I49&gt;10), 2.45, IF(B49="Piedmont",I49^0.39, IF(AND(B49="Coastal Plain",I49&gt;0.0001,I49&lt;0.1),0.42,IF(AND(B49="Coastal Plain",I49&gt;10),2.4, IF(B49="Coastal Plain",I49^0.38, IF(AND(B49="Mountain",I49&gt;0.0001,I49&lt;0.1),0.36,IF(AND(B49="Mountain",I49&gt;10),2.75,IF(B49="Mountain",I49^0.44)))))))))</f>
        <v>0</v>
      </c>
      <c r="J50" s="56"/>
      <c r="K50" s="37"/>
      <c r="L50" s="58"/>
      <c r="M50" s="63"/>
      <c r="N50" s="64"/>
      <c r="O50" s="40"/>
      <c r="P50" s="45"/>
      <c r="Q50" s="45"/>
      <c r="R50" s="45"/>
      <c r="S50" s="45"/>
      <c r="T50" s="46"/>
    </row>
    <row r="51" spans="1:20" ht="28.95" customHeight="1" x14ac:dyDescent="0.35">
      <c r="A51" s="65"/>
      <c r="B51" s="68" t="s">
        <v>28</v>
      </c>
      <c r="C51" s="70" t="s">
        <v>4</v>
      </c>
      <c r="D51" s="72" t="s">
        <v>32</v>
      </c>
      <c r="E51" s="68" t="s">
        <v>7</v>
      </c>
      <c r="F51" s="68"/>
      <c r="G51" s="74"/>
      <c r="H51" s="29" t="s">
        <v>7</v>
      </c>
      <c r="I51" s="11"/>
      <c r="J51" s="33">
        <f t="shared" ref="J51" si="86">(F51*G51*H52*I52)</f>
        <v>0</v>
      </c>
      <c r="K51" s="35">
        <f t="shared" ref="K51" si="87">(J53-J51)</f>
        <v>0</v>
      </c>
      <c r="L51" s="16">
        <v>0</v>
      </c>
      <c r="M51" s="59">
        <v>1.55</v>
      </c>
      <c r="N51" s="60"/>
      <c r="O51" s="38">
        <f t="shared" ref="O51" si="88">(K51+L53)*M51</f>
        <v>0</v>
      </c>
      <c r="P51" s="41"/>
      <c r="Q51" s="41"/>
      <c r="R51" s="41"/>
      <c r="S51" s="41"/>
      <c r="T51" s="42"/>
    </row>
    <row r="52" spans="1:20" ht="21" customHeight="1" thickBot="1" x14ac:dyDescent="0.4">
      <c r="A52" s="66"/>
      <c r="B52" s="69"/>
      <c r="C52" s="71"/>
      <c r="D52" s="73"/>
      <c r="E52" s="69"/>
      <c r="F52" s="69"/>
      <c r="G52" s="75"/>
      <c r="H52" s="30" t="b">
        <f t="shared" si="71"/>
        <v>0</v>
      </c>
      <c r="I52" s="12" t="b">
        <f t="shared" ref="I52" si="89">IF(AND(B51="Piedmont",I51&gt;0.0001,I51&lt;0.1),0.41, IF(AND(B51="Piedmont",I51&gt;10), 2.45, IF(B51="Piedmont",I51^0.39, IF(AND(B51="Coastal Plain",I51&gt;0.0001,I51&lt;0.1),0.42,IF(AND(B51="Coastal Plain",I51&gt;10),2.4, IF(B51="Coastal Plain",I51^0.38, IF(AND(B51="Mountain",I51&gt;0.0001,I51&lt;0.1),0.36,IF(AND(B51="Mountain",I51&gt;10),2.75,IF(B51="Mountain",I51^0.44)))))))))</f>
        <v>0</v>
      </c>
      <c r="J52" s="34"/>
      <c r="K52" s="36"/>
      <c r="L52" s="13">
        <f t="shared" si="73"/>
        <v>0</v>
      </c>
      <c r="M52" s="61"/>
      <c r="N52" s="62"/>
      <c r="O52" s="39"/>
      <c r="P52" s="43"/>
      <c r="Q52" s="43"/>
      <c r="R52" s="43"/>
      <c r="S52" s="43"/>
      <c r="T52" s="44"/>
    </row>
    <row r="53" spans="1:20" ht="21" customHeight="1" x14ac:dyDescent="0.35">
      <c r="A53" s="66"/>
      <c r="B53" s="47" t="str">
        <f t="shared" si="74"/>
        <v>Not Selected</v>
      </c>
      <c r="C53" s="49" t="s">
        <v>6</v>
      </c>
      <c r="D53" s="51" t="s">
        <v>7</v>
      </c>
      <c r="E53" s="51" t="s">
        <v>7</v>
      </c>
      <c r="F53" s="51"/>
      <c r="G53" s="53"/>
      <c r="H53" s="31" t="s">
        <v>7</v>
      </c>
      <c r="I53" s="14">
        <f>I51</f>
        <v>0</v>
      </c>
      <c r="J53" s="55">
        <f t="shared" ref="J53" si="90">(F53*G53*H54*I54)</f>
        <v>0</v>
      </c>
      <c r="K53" s="36"/>
      <c r="L53" s="57">
        <f t="shared" ref="L53" si="91">IF(D53="Preservation", K51*L52*0.1, K51*L52)</f>
        <v>0</v>
      </c>
      <c r="M53" s="61"/>
      <c r="N53" s="62"/>
      <c r="O53" s="39"/>
      <c r="P53" s="43"/>
      <c r="Q53" s="43"/>
      <c r="R53" s="43"/>
      <c r="S53" s="43"/>
      <c r="T53" s="44"/>
    </row>
    <row r="54" spans="1:20" ht="21" customHeight="1" thickBot="1" x14ac:dyDescent="0.4">
      <c r="A54" s="67"/>
      <c r="B54" s="48"/>
      <c r="C54" s="50"/>
      <c r="D54" s="52"/>
      <c r="E54" s="52"/>
      <c r="F54" s="52"/>
      <c r="G54" s="54"/>
      <c r="H54" s="32">
        <f t="shared" si="77"/>
        <v>0</v>
      </c>
      <c r="I54" s="15" t="b">
        <f t="shared" ref="I54" si="92">IF(AND(B53="Piedmont",I53&gt;0.0001,I53&lt;0.1),0.41, IF(AND(B53="Piedmont",I53&gt;10), 2.45, IF(B53="Piedmont",I53^0.39, IF(AND(B53="Coastal Plain",I53&gt;0.0001,I53&lt;0.1),0.42,IF(AND(B53="Coastal Plain",I53&gt;10),2.4, IF(B53="Coastal Plain",I53^0.38, IF(AND(B53="Mountain",I53&gt;0.0001,I53&lt;0.1),0.36,IF(AND(B53="Mountain",I53&gt;10),2.75,IF(B53="Mountain",I53^0.44)))))))))</f>
        <v>0</v>
      </c>
      <c r="J54" s="56"/>
      <c r="K54" s="37"/>
      <c r="L54" s="58"/>
      <c r="M54" s="63"/>
      <c r="N54" s="64"/>
      <c r="O54" s="40"/>
      <c r="P54" s="45"/>
      <c r="Q54" s="45"/>
      <c r="R54" s="45"/>
      <c r="S54" s="45"/>
      <c r="T54" s="46"/>
    </row>
    <row r="55" spans="1:20" ht="28.95" customHeight="1" x14ac:dyDescent="0.35">
      <c r="A55" s="65"/>
      <c r="B55" s="68" t="s">
        <v>28</v>
      </c>
      <c r="C55" s="70" t="s">
        <v>4</v>
      </c>
      <c r="D55" s="72" t="s">
        <v>32</v>
      </c>
      <c r="E55" s="68" t="s">
        <v>7</v>
      </c>
      <c r="F55" s="68"/>
      <c r="G55" s="74"/>
      <c r="H55" s="29" t="s">
        <v>7</v>
      </c>
      <c r="I55" s="11"/>
      <c r="J55" s="33">
        <f t="shared" ref="J55" si="93">(F55*G55*H56*I56)</f>
        <v>0</v>
      </c>
      <c r="K55" s="35">
        <f t="shared" ref="K55" si="94">(J57-J55)</f>
        <v>0</v>
      </c>
      <c r="L55" s="16">
        <v>0</v>
      </c>
      <c r="M55" s="59">
        <v>1.55</v>
      </c>
      <c r="N55" s="60"/>
      <c r="O55" s="38">
        <f t="shared" ref="O55" si="95">(K55+L57)*M55</f>
        <v>0</v>
      </c>
      <c r="P55" s="41"/>
      <c r="Q55" s="41"/>
      <c r="R55" s="41"/>
      <c r="S55" s="41"/>
      <c r="T55" s="42"/>
    </row>
    <row r="56" spans="1:20" ht="21" customHeight="1" thickBot="1" x14ac:dyDescent="0.4">
      <c r="A56" s="66"/>
      <c r="B56" s="69"/>
      <c r="C56" s="71"/>
      <c r="D56" s="73"/>
      <c r="E56" s="69"/>
      <c r="F56" s="69"/>
      <c r="G56" s="75"/>
      <c r="H56" s="30" t="b">
        <f t="shared" si="71"/>
        <v>0</v>
      </c>
      <c r="I56" s="12" t="b">
        <f t="shared" ref="I56" si="96">IF(AND(B55="Piedmont",I55&gt;0.0001,I55&lt;0.1),0.41, IF(AND(B55="Piedmont",I55&gt;10), 2.45, IF(B55="Piedmont",I55^0.39, IF(AND(B55="Coastal Plain",I55&gt;0.0001,I55&lt;0.1),0.42,IF(AND(B55="Coastal Plain",I55&gt;10),2.4, IF(B55="Coastal Plain",I55^0.38, IF(AND(B55="Mountain",I55&gt;0.0001,I55&lt;0.1),0.36,IF(AND(B55="Mountain",I55&gt;10),2.75,IF(B55="Mountain",I55^0.44)))))))))</f>
        <v>0</v>
      </c>
      <c r="J56" s="34"/>
      <c r="K56" s="36"/>
      <c r="L56" s="13">
        <f t="shared" si="73"/>
        <v>0</v>
      </c>
      <c r="M56" s="61"/>
      <c r="N56" s="62"/>
      <c r="O56" s="39"/>
      <c r="P56" s="43"/>
      <c r="Q56" s="43"/>
      <c r="R56" s="43"/>
      <c r="S56" s="43"/>
      <c r="T56" s="44"/>
    </row>
    <row r="57" spans="1:20" ht="21" customHeight="1" x14ac:dyDescent="0.35">
      <c r="A57" s="66"/>
      <c r="B57" s="47" t="str">
        <f t="shared" si="74"/>
        <v>Not Selected</v>
      </c>
      <c r="C57" s="49" t="s">
        <v>6</v>
      </c>
      <c r="D57" s="51" t="s">
        <v>7</v>
      </c>
      <c r="E57" s="51" t="s">
        <v>7</v>
      </c>
      <c r="F57" s="51"/>
      <c r="G57" s="53"/>
      <c r="H57" s="31" t="s">
        <v>7</v>
      </c>
      <c r="I57" s="14">
        <f>I55</f>
        <v>0</v>
      </c>
      <c r="J57" s="55">
        <f t="shared" ref="J57" si="97">(F57*G57*H58*I58)</f>
        <v>0</v>
      </c>
      <c r="K57" s="36"/>
      <c r="L57" s="57">
        <f t="shared" ref="L57" si="98">IF(D57="Preservation", K55*L56*0.1, K55*L56)</f>
        <v>0</v>
      </c>
      <c r="M57" s="61"/>
      <c r="N57" s="62"/>
      <c r="O57" s="39"/>
      <c r="P57" s="43"/>
      <c r="Q57" s="43"/>
      <c r="R57" s="43"/>
      <c r="S57" s="43"/>
      <c r="T57" s="44"/>
    </row>
    <row r="58" spans="1:20" ht="21" customHeight="1" thickBot="1" x14ac:dyDescent="0.4">
      <c r="A58" s="67"/>
      <c r="B58" s="48"/>
      <c r="C58" s="50"/>
      <c r="D58" s="52"/>
      <c r="E58" s="52"/>
      <c r="F58" s="52"/>
      <c r="G58" s="54"/>
      <c r="H58" s="32">
        <f t="shared" si="77"/>
        <v>0</v>
      </c>
      <c r="I58" s="15" t="b">
        <f t="shared" ref="I58" si="99">IF(AND(B57="Piedmont",I57&gt;0.0001,I57&lt;0.1),0.41, IF(AND(B57="Piedmont",I57&gt;10), 2.45, IF(B57="Piedmont",I57^0.39, IF(AND(B57="Coastal Plain",I57&gt;0.0001,I57&lt;0.1),0.42,IF(AND(B57="Coastal Plain",I57&gt;10),2.4, IF(B57="Coastal Plain",I57^0.38, IF(AND(B57="Mountain",I57&gt;0.0001,I57&lt;0.1),0.36,IF(AND(B57="Mountain",I57&gt;10),2.75,IF(B57="Mountain",I57^0.44)))))))))</f>
        <v>0</v>
      </c>
      <c r="J58" s="56"/>
      <c r="K58" s="37"/>
      <c r="L58" s="58"/>
      <c r="M58" s="63"/>
      <c r="N58" s="64"/>
      <c r="O58" s="40"/>
      <c r="P58" s="45"/>
      <c r="Q58" s="45"/>
      <c r="R58" s="45"/>
      <c r="S58" s="45"/>
      <c r="T58" s="46"/>
    </row>
    <row r="59" spans="1:20" ht="28.95" customHeight="1" x14ac:dyDescent="0.35">
      <c r="A59" s="65"/>
      <c r="B59" s="68" t="s">
        <v>28</v>
      </c>
      <c r="C59" s="70" t="s">
        <v>4</v>
      </c>
      <c r="D59" s="72" t="s">
        <v>32</v>
      </c>
      <c r="E59" s="68" t="s">
        <v>7</v>
      </c>
      <c r="F59" s="68"/>
      <c r="G59" s="74"/>
      <c r="H59" s="29" t="s">
        <v>7</v>
      </c>
      <c r="I59" s="11"/>
      <c r="J59" s="33">
        <f t="shared" ref="J59" si="100">(F59*G59*H60*I60)</f>
        <v>0</v>
      </c>
      <c r="K59" s="35">
        <f t="shared" ref="K59" si="101">(J61-J59)</f>
        <v>0</v>
      </c>
      <c r="L59" s="16">
        <v>0</v>
      </c>
      <c r="M59" s="59">
        <v>1.55</v>
      </c>
      <c r="N59" s="60"/>
      <c r="O59" s="38">
        <f t="shared" ref="O59" si="102">(K59+L61)*M59</f>
        <v>0</v>
      </c>
      <c r="P59" s="41"/>
      <c r="Q59" s="41"/>
      <c r="R59" s="41"/>
      <c r="S59" s="41"/>
      <c r="T59" s="42"/>
    </row>
    <row r="60" spans="1:20" ht="21" customHeight="1" thickBot="1" x14ac:dyDescent="0.4">
      <c r="A60" s="66"/>
      <c r="B60" s="69"/>
      <c r="C60" s="71"/>
      <c r="D60" s="73"/>
      <c r="E60" s="69"/>
      <c r="F60" s="69"/>
      <c r="G60" s="75"/>
      <c r="H60" s="30" t="b">
        <f t="shared" si="71"/>
        <v>0</v>
      </c>
      <c r="I60" s="12" t="b">
        <f t="shared" ref="I60" si="103">IF(AND(B59="Piedmont",I59&gt;0.0001,I59&lt;0.1),0.41, IF(AND(B59="Piedmont",I59&gt;10), 2.45, IF(B59="Piedmont",I59^0.39, IF(AND(B59="Coastal Plain",I59&gt;0.0001,I59&lt;0.1),0.42,IF(AND(B59="Coastal Plain",I59&gt;10),2.4, IF(B59="Coastal Plain",I59^0.38, IF(AND(B59="Mountain",I59&gt;0.0001,I59&lt;0.1),0.36,IF(AND(B59="Mountain",I59&gt;10),2.75,IF(B59="Mountain",I59^0.44)))))))))</f>
        <v>0</v>
      </c>
      <c r="J60" s="34"/>
      <c r="K60" s="36"/>
      <c r="L60" s="13">
        <f t="shared" si="73"/>
        <v>0</v>
      </c>
      <c r="M60" s="61"/>
      <c r="N60" s="62"/>
      <c r="O60" s="39"/>
      <c r="P60" s="43"/>
      <c r="Q60" s="43"/>
      <c r="R60" s="43"/>
      <c r="S60" s="43"/>
      <c r="T60" s="44"/>
    </row>
    <row r="61" spans="1:20" ht="21" customHeight="1" x14ac:dyDescent="0.35">
      <c r="A61" s="66"/>
      <c r="B61" s="47" t="str">
        <f t="shared" si="74"/>
        <v>Not Selected</v>
      </c>
      <c r="C61" s="49" t="s">
        <v>6</v>
      </c>
      <c r="D61" s="51" t="s">
        <v>7</v>
      </c>
      <c r="E61" s="51" t="s">
        <v>7</v>
      </c>
      <c r="F61" s="51"/>
      <c r="G61" s="53"/>
      <c r="H61" s="31" t="s">
        <v>7</v>
      </c>
      <c r="I61" s="14">
        <f>I59</f>
        <v>0</v>
      </c>
      <c r="J61" s="55">
        <f t="shared" ref="J61" si="104">(F61*G61*H62*I62)</f>
        <v>0</v>
      </c>
      <c r="K61" s="36"/>
      <c r="L61" s="57">
        <f t="shared" ref="L61" si="105">IF(D61="Preservation", K59*L60*0.1, K59*L60)</f>
        <v>0</v>
      </c>
      <c r="M61" s="61"/>
      <c r="N61" s="62"/>
      <c r="O61" s="39"/>
      <c r="P61" s="43"/>
      <c r="Q61" s="43"/>
      <c r="R61" s="43"/>
      <c r="S61" s="43"/>
      <c r="T61" s="44"/>
    </row>
    <row r="62" spans="1:20" ht="21" customHeight="1" thickBot="1" x14ac:dyDescent="0.4">
      <c r="A62" s="67"/>
      <c r="B62" s="48"/>
      <c r="C62" s="50"/>
      <c r="D62" s="52"/>
      <c r="E62" s="52"/>
      <c r="F62" s="52"/>
      <c r="G62" s="54"/>
      <c r="H62" s="32">
        <f t="shared" si="77"/>
        <v>0</v>
      </c>
      <c r="I62" s="15" t="b">
        <f t="shared" ref="I62" si="106">IF(AND(B61="Piedmont",I61&gt;0.0001,I61&lt;0.1),0.41, IF(AND(B61="Piedmont",I61&gt;10), 2.45, IF(B61="Piedmont",I61^0.39, IF(AND(B61="Coastal Plain",I61&gt;0.0001,I61&lt;0.1),0.42,IF(AND(B61="Coastal Plain",I61&gt;10),2.4, IF(B61="Coastal Plain",I61^0.38, IF(AND(B61="Mountain",I61&gt;0.0001,I61&lt;0.1),0.36,IF(AND(B61="Mountain",I61&gt;10),2.75,IF(B61="Mountain",I61^0.44)))))))))</f>
        <v>0</v>
      </c>
      <c r="J62" s="56"/>
      <c r="K62" s="37"/>
      <c r="L62" s="58"/>
      <c r="M62" s="63"/>
      <c r="N62" s="64"/>
      <c r="O62" s="40"/>
      <c r="P62" s="45"/>
      <c r="Q62" s="45"/>
      <c r="R62" s="45"/>
      <c r="S62" s="45"/>
      <c r="T62" s="46"/>
    </row>
    <row r="63" spans="1:20" ht="28.95" customHeight="1" x14ac:dyDescent="0.35">
      <c r="A63" s="65"/>
      <c r="B63" s="68" t="s">
        <v>28</v>
      </c>
      <c r="C63" s="70" t="s">
        <v>4</v>
      </c>
      <c r="D63" s="72" t="s">
        <v>32</v>
      </c>
      <c r="E63" s="68" t="s">
        <v>7</v>
      </c>
      <c r="F63" s="68"/>
      <c r="G63" s="74"/>
      <c r="H63" s="29" t="s">
        <v>7</v>
      </c>
      <c r="I63" s="11"/>
      <c r="J63" s="33">
        <f t="shared" ref="J63" si="107">(F63*G63*H64*I64)</f>
        <v>0</v>
      </c>
      <c r="K63" s="35">
        <f t="shared" ref="K63" si="108">(J65-J63)</f>
        <v>0</v>
      </c>
      <c r="L63" s="16">
        <v>0</v>
      </c>
      <c r="M63" s="59">
        <v>1.55</v>
      </c>
      <c r="N63" s="60"/>
      <c r="O63" s="38">
        <f t="shared" ref="O63" si="109">(K63+L65)*M63</f>
        <v>0</v>
      </c>
      <c r="P63" s="41"/>
      <c r="Q63" s="41"/>
      <c r="R63" s="41"/>
      <c r="S63" s="41"/>
      <c r="T63" s="42"/>
    </row>
    <row r="64" spans="1:20" ht="21" customHeight="1" thickBot="1" x14ac:dyDescent="0.4">
      <c r="A64" s="66"/>
      <c r="B64" s="69"/>
      <c r="C64" s="71"/>
      <c r="D64" s="73"/>
      <c r="E64" s="69"/>
      <c r="F64" s="69"/>
      <c r="G64" s="75"/>
      <c r="H64" s="30" t="b">
        <f t="shared" si="71"/>
        <v>0</v>
      </c>
      <c r="I64" s="12" t="b">
        <f t="shared" ref="I64" si="110">IF(AND(B63="Piedmont",I63&gt;0.0001,I63&lt;0.1),0.41, IF(AND(B63="Piedmont",I63&gt;10), 2.45, IF(B63="Piedmont",I63^0.39, IF(AND(B63="Coastal Plain",I63&gt;0.0001,I63&lt;0.1),0.42,IF(AND(B63="Coastal Plain",I63&gt;10),2.4, IF(B63="Coastal Plain",I63^0.38, IF(AND(B63="Mountain",I63&gt;0.0001,I63&lt;0.1),0.36,IF(AND(B63="Mountain",I63&gt;10),2.75,IF(B63="Mountain",I63^0.44)))))))))</f>
        <v>0</v>
      </c>
      <c r="J64" s="34"/>
      <c r="K64" s="36"/>
      <c r="L64" s="13">
        <f t="shared" si="73"/>
        <v>0</v>
      </c>
      <c r="M64" s="61"/>
      <c r="N64" s="62"/>
      <c r="O64" s="39"/>
      <c r="P64" s="43"/>
      <c r="Q64" s="43"/>
      <c r="R64" s="43"/>
      <c r="S64" s="43"/>
      <c r="T64" s="44"/>
    </row>
    <row r="65" spans="1:20" ht="21" customHeight="1" x14ac:dyDescent="0.35">
      <c r="A65" s="66"/>
      <c r="B65" s="47" t="str">
        <f t="shared" si="74"/>
        <v>Not Selected</v>
      </c>
      <c r="C65" s="49" t="s">
        <v>6</v>
      </c>
      <c r="D65" s="51" t="s">
        <v>7</v>
      </c>
      <c r="E65" s="51" t="s">
        <v>7</v>
      </c>
      <c r="F65" s="51"/>
      <c r="G65" s="53"/>
      <c r="H65" s="31" t="s">
        <v>7</v>
      </c>
      <c r="I65" s="14">
        <f>I63</f>
        <v>0</v>
      </c>
      <c r="J65" s="55">
        <f t="shared" ref="J65" si="111">(F65*G65*H66*I66)</f>
        <v>0</v>
      </c>
      <c r="K65" s="36"/>
      <c r="L65" s="57">
        <f t="shared" ref="L65" si="112">IF(D65="Preservation", K63*L64*0.1, K63*L64)</f>
        <v>0</v>
      </c>
      <c r="M65" s="61"/>
      <c r="N65" s="62"/>
      <c r="O65" s="39"/>
      <c r="P65" s="43"/>
      <c r="Q65" s="43"/>
      <c r="R65" s="43"/>
      <c r="S65" s="43"/>
      <c r="T65" s="44"/>
    </row>
    <row r="66" spans="1:20" ht="21" customHeight="1" thickBot="1" x14ac:dyDescent="0.4">
      <c r="A66" s="67"/>
      <c r="B66" s="48"/>
      <c r="C66" s="50"/>
      <c r="D66" s="52"/>
      <c r="E66" s="52"/>
      <c r="F66" s="52"/>
      <c r="G66" s="54"/>
      <c r="H66" s="32">
        <f t="shared" si="77"/>
        <v>0</v>
      </c>
      <c r="I66" s="15" t="b">
        <f t="shared" ref="I66" si="113">IF(AND(B65="Piedmont",I65&gt;0.0001,I65&lt;0.1),0.41, IF(AND(B65="Piedmont",I65&gt;10), 2.45, IF(B65="Piedmont",I65^0.39, IF(AND(B65="Coastal Plain",I65&gt;0.0001,I65&lt;0.1),0.42,IF(AND(B65="Coastal Plain",I65&gt;10),2.4, IF(B65="Coastal Plain",I65^0.38, IF(AND(B65="Mountain",I65&gt;0.0001,I65&lt;0.1),0.36,IF(AND(B65="Mountain",I65&gt;10),2.75,IF(B65="Mountain",I65^0.44)))))))))</f>
        <v>0</v>
      </c>
      <c r="J66" s="56"/>
      <c r="K66" s="37"/>
      <c r="L66" s="58"/>
      <c r="M66" s="63"/>
      <c r="N66" s="64"/>
      <c r="O66" s="40"/>
      <c r="P66" s="45"/>
      <c r="Q66" s="45"/>
      <c r="R66" s="45"/>
      <c r="S66" s="45"/>
      <c r="T66" s="46"/>
    </row>
    <row r="67" spans="1:20" ht="29.4" customHeight="1" x14ac:dyDescent="0.35">
      <c r="A67" s="65"/>
      <c r="B67" s="68" t="s">
        <v>28</v>
      </c>
      <c r="C67" s="70" t="s">
        <v>4</v>
      </c>
      <c r="D67" s="72" t="s">
        <v>32</v>
      </c>
      <c r="E67" s="68" t="s">
        <v>7</v>
      </c>
      <c r="F67" s="68"/>
      <c r="G67" s="74"/>
      <c r="H67" s="29" t="s">
        <v>7</v>
      </c>
      <c r="I67" s="11"/>
      <c r="J67" s="33">
        <f t="shared" ref="J67" si="114">(F67*G67*H68*I68)</f>
        <v>0</v>
      </c>
      <c r="K67" s="35">
        <f t="shared" ref="K67" si="115">(J69-J67)</f>
        <v>0</v>
      </c>
      <c r="L67" s="16">
        <v>0</v>
      </c>
      <c r="M67" s="59">
        <v>1.55</v>
      </c>
      <c r="N67" s="60"/>
      <c r="O67" s="38">
        <f t="shared" ref="O67" si="116">(K67+L69)*M67</f>
        <v>0</v>
      </c>
      <c r="P67" s="41"/>
      <c r="Q67" s="41"/>
      <c r="R67" s="41"/>
      <c r="S67" s="41"/>
      <c r="T67" s="42"/>
    </row>
    <row r="68" spans="1:20" ht="29.4" customHeight="1" thickBot="1" x14ac:dyDescent="0.4">
      <c r="A68" s="66"/>
      <c r="B68" s="69"/>
      <c r="C68" s="71"/>
      <c r="D68" s="73"/>
      <c r="E68" s="69"/>
      <c r="F68" s="69"/>
      <c r="G68" s="75"/>
      <c r="H68" s="30" t="b">
        <f t="shared" ref="H68:H124" si="117">IF(H67="Primary",1,IF(H67="Second",0.2,IF(H67="Third",0.1,IF(H67="",0))))</f>
        <v>0</v>
      </c>
      <c r="I68" s="12" t="b">
        <f t="shared" ref="I68" si="118">IF(AND(B67="Piedmont",I67&gt;0.0001,I67&lt;0.1),0.41, IF(AND(B67="Piedmont",I67&gt;10), 2.45, IF(B67="Piedmont",I67^0.39, IF(AND(B67="Coastal Plain",I67&gt;0.0001,I67&lt;0.1),0.42,IF(AND(B67="Coastal Plain",I67&gt;10),2.4, IF(B67="Coastal Plain",I67^0.38, IF(AND(B67="Mountain",I67&gt;0.0001,I67&lt;0.1),0.36,IF(AND(B67="Mountain",I67&gt;10),2.75,IF(B67="Mountain",I67^0.44)))))))))</f>
        <v>0</v>
      </c>
      <c r="J68" s="34"/>
      <c r="K68" s="36"/>
      <c r="L68" s="13">
        <f t="shared" ref="L68:L124" si="119">L67*0.1</f>
        <v>0</v>
      </c>
      <c r="M68" s="61"/>
      <c r="N68" s="62"/>
      <c r="O68" s="39"/>
      <c r="P68" s="43"/>
      <c r="Q68" s="43"/>
      <c r="R68" s="43"/>
      <c r="S68" s="43"/>
      <c r="T68" s="44"/>
    </row>
    <row r="69" spans="1:20" ht="20.399999999999999" customHeight="1" x14ac:dyDescent="0.35">
      <c r="A69" s="66"/>
      <c r="B69" s="47" t="str">
        <f t="shared" ref="B69:B125" si="120">B67</f>
        <v>Not Selected</v>
      </c>
      <c r="C69" s="49" t="s">
        <v>6</v>
      </c>
      <c r="D69" s="51" t="s">
        <v>7</v>
      </c>
      <c r="E69" s="51" t="s">
        <v>7</v>
      </c>
      <c r="F69" s="51"/>
      <c r="G69" s="53"/>
      <c r="H69" s="31" t="s">
        <v>7</v>
      </c>
      <c r="I69" s="14">
        <f>I67</f>
        <v>0</v>
      </c>
      <c r="J69" s="55">
        <f t="shared" ref="J69" si="121">(F69*G69*H70*I70)</f>
        <v>0</v>
      </c>
      <c r="K69" s="36"/>
      <c r="L69" s="57">
        <f t="shared" ref="L69" si="122">IF(D69="Preservation", K67*L68*0.1, K67*L68)</f>
        <v>0</v>
      </c>
      <c r="M69" s="61"/>
      <c r="N69" s="62"/>
      <c r="O69" s="39"/>
      <c r="P69" s="43"/>
      <c r="Q69" s="43"/>
      <c r="R69" s="43"/>
      <c r="S69" s="43"/>
      <c r="T69" s="44"/>
    </row>
    <row r="70" spans="1:20" ht="20.399999999999999" customHeight="1" thickBot="1" x14ac:dyDescent="0.4">
      <c r="A70" s="67"/>
      <c r="B70" s="48"/>
      <c r="C70" s="50"/>
      <c r="D70" s="52"/>
      <c r="E70" s="52"/>
      <c r="F70" s="52"/>
      <c r="G70" s="54"/>
      <c r="H70" s="32">
        <f t="shared" ref="H70:H126" si="123">IF(H69="Primary",1,IF(H69="Second",0.2,IF(H69="Third",0.1,0)))</f>
        <v>0</v>
      </c>
      <c r="I70" s="15" t="b">
        <f t="shared" ref="I70" si="124">IF(AND(B69="Piedmont",I69&gt;0.0001,I69&lt;0.1),0.41, IF(AND(B69="Piedmont",I69&gt;10), 2.45, IF(B69="Piedmont",I69^0.39, IF(AND(B69="Coastal Plain",I69&gt;0.0001,I69&lt;0.1),0.42,IF(AND(B69="Coastal Plain",I69&gt;10),2.4, IF(B69="Coastal Plain",I69^0.38, IF(AND(B69="Mountain",I69&gt;0.0001,I69&lt;0.1),0.36,IF(AND(B69="Mountain",I69&gt;10),2.75,IF(B69="Mountain",I69^0.44)))))))))</f>
        <v>0</v>
      </c>
      <c r="J70" s="56"/>
      <c r="K70" s="37"/>
      <c r="L70" s="58"/>
      <c r="M70" s="63"/>
      <c r="N70" s="64"/>
      <c r="O70" s="40"/>
      <c r="P70" s="45"/>
      <c r="Q70" s="45"/>
      <c r="R70" s="45"/>
      <c r="S70" s="45"/>
      <c r="T70" s="46"/>
    </row>
    <row r="71" spans="1:20" ht="25.8" customHeight="1" x14ac:dyDescent="0.35">
      <c r="A71" s="65"/>
      <c r="B71" s="68" t="s">
        <v>28</v>
      </c>
      <c r="C71" s="70" t="s">
        <v>4</v>
      </c>
      <c r="D71" s="72" t="s">
        <v>32</v>
      </c>
      <c r="E71" s="68" t="s">
        <v>7</v>
      </c>
      <c r="F71" s="68"/>
      <c r="G71" s="74"/>
      <c r="H71" s="29" t="s">
        <v>7</v>
      </c>
      <c r="I71" s="11"/>
      <c r="J71" s="33">
        <f t="shared" ref="J71" si="125">(F71*G71*H72*I72)</f>
        <v>0</v>
      </c>
      <c r="K71" s="35">
        <f t="shared" ref="K71" si="126">(J73-J71)</f>
        <v>0</v>
      </c>
      <c r="L71" s="16">
        <v>0</v>
      </c>
      <c r="M71" s="59">
        <v>1.55</v>
      </c>
      <c r="N71" s="60"/>
      <c r="O71" s="38">
        <f t="shared" ref="O71" si="127">(K71+L73)*M71</f>
        <v>0</v>
      </c>
      <c r="P71" s="41"/>
      <c r="Q71" s="41"/>
      <c r="R71" s="41"/>
      <c r="S71" s="41"/>
      <c r="T71" s="42"/>
    </row>
    <row r="72" spans="1:20" ht="28.8" customHeight="1" thickBot="1" x14ac:dyDescent="0.4">
      <c r="A72" s="66"/>
      <c r="B72" s="69"/>
      <c r="C72" s="71"/>
      <c r="D72" s="73"/>
      <c r="E72" s="69"/>
      <c r="F72" s="69"/>
      <c r="G72" s="75"/>
      <c r="H72" s="30" t="b">
        <f t="shared" si="117"/>
        <v>0</v>
      </c>
      <c r="I72" s="12" t="b">
        <f t="shared" ref="I72" si="128">IF(AND(B71="Piedmont",I71&gt;0.0001,I71&lt;0.1),0.41, IF(AND(B71="Piedmont",I71&gt;10), 2.45, IF(B71="Piedmont",I71^0.39, IF(AND(B71="Coastal Plain",I71&gt;0.0001,I71&lt;0.1),0.42,IF(AND(B71="Coastal Plain",I71&gt;10),2.4, IF(B71="Coastal Plain",I71^0.38, IF(AND(B71="Mountain",I71&gt;0.0001,I71&lt;0.1),0.36,IF(AND(B71="Mountain",I71&gt;10),2.75,IF(B71="Mountain",I71^0.44)))))))))</f>
        <v>0</v>
      </c>
      <c r="J72" s="34"/>
      <c r="K72" s="36"/>
      <c r="L72" s="13">
        <f t="shared" si="119"/>
        <v>0</v>
      </c>
      <c r="M72" s="61"/>
      <c r="N72" s="62"/>
      <c r="O72" s="39"/>
      <c r="P72" s="43"/>
      <c r="Q72" s="43"/>
      <c r="R72" s="43"/>
      <c r="S72" s="43"/>
      <c r="T72" s="44"/>
    </row>
    <row r="73" spans="1:20" ht="20.399999999999999" customHeight="1" x14ac:dyDescent="0.35">
      <c r="A73" s="66"/>
      <c r="B73" s="47" t="str">
        <f t="shared" si="120"/>
        <v>Not Selected</v>
      </c>
      <c r="C73" s="49" t="s">
        <v>6</v>
      </c>
      <c r="D73" s="51" t="s">
        <v>7</v>
      </c>
      <c r="E73" s="51" t="s">
        <v>7</v>
      </c>
      <c r="F73" s="51"/>
      <c r="G73" s="53"/>
      <c r="H73" s="31" t="s">
        <v>7</v>
      </c>
      <c r="I73" s="14">
        <f>I71</f>
        <v>0</v>
      </c>
      <c r="J73" s="55">
        <f t="shared" ref="J73" si="129">(F73*G73*H74*I74)</f>
        <v>0</v>
      </c>
      <c r="K73" s="36"/>
      <c r="L73" s="57">
        <f t="shared" ref="L73" si="130">IF(D73="Preservation", K71*L72*0.1, K71*L72)</f>
        <v>0</v>
      </c>
      <c r="M73" s="61"/>
      <c r="N73" s="62"/>
      <c r="O73" s="39"/>
      <c r="P73" s="43"/>
      <c r="Q73" s="43"/>
      <c r="R73" s="43"/>
      <c r="S73" s="43"/>
      <c r="T73" s="44"/>
    </row>
    <row r="74" spans="1:20" ht="20.399999999999999" customHeight="1" thickBot="1" x14ac:dyDescent="0.4">
      <c r="A74" s="67"/>
      <c r="B74" s="48"/>
      <c r="C74" s="50"/>
      <c r="D74" s="52"/>
      <c r="E74" s="52"/>
      <c r="F74" s="52"/>
      <c r="G74" s="54"/>
      <c r="H74" s="32">
        <f t="shared" si="123"/>
        <v>0</v>
      </c>
      <c r="I74" s="15" t="b">
        <f t="shared" ref="I74" si="131">IF(AND(B73="Piedmont",I73&gt;0.0001,I73&lt;0.1),0.41, IF(AND(B73="Piedmont",I73&gt;10), 2.45, IF(B73="Piedmont",I73^0.39, IF(AND(B73="Coastal Plain",I73&gt;0.0001,I73&lt;0.1),0.42,IF(AND(B73="Coastal Plain",I73&gt;10),2.4, IF(B73="Coastal Plain",I73^0.38, IF(AND(B73="Mountain",I73&gt;0.0001,I73&lt;0.1),0.36,IF(AND(B73="Mountain",I73&gt;10),2.75,IF(B73="Mountain",I73^0.44)))))))))</f>
        <v>0</v>
      </c>
      <c r="J74" s="56"/>
      <c r="K74" s="37"/>
      <c r="L74" s="58"/>
      <c r="M74" s="63"/>
      <c r="N74" s="64"/>
      <c r="O74" s="40"/>
      <c r="P74" s="45"/>
      <c r="Q74" s="45"/>
      <c r="R74" s="45"/>
      <c r="S74" s="45"/>
      <c r="T74" s="46"/>
    </row>
    <row r="75" spans="1:20" ht="24.6" customHeight="1" x14ac:dyDescent="0.35">
      <c r="A75" s="65"/>
      <c r="B75" s="68" t="s">
        <v>28</v>
      </c>
      <c r="C75" s="70" t="s">
        <v>4</v>
      </c>
      <c r="D75" s="72" t="s">
        <v>32</v>
      </c>
      <c r="E75" s="68" t="s">
        <v>7</v>
      </c>
      <c r="F75" s="68"/>
      <c r="G75" s="74"/>
      <c r="H75" s="29" t="s">
        <v>7</v>
      </c>
      <c r="I75" s="11"/>
      <c r="J75" s="33">
        <f t="shared" ref="J75" si="132">(F75*G75*H76*I76)</f>
        <v>0</v>
      </c>
      <c r="K75" s="35">
        <f t="shared" ref="K75" si="133">(J77-J75)</f>
        <v>0</v>
      </c>
      <c r="L75" s="16">
        <v>0</v>
      </c>
      <c r="M75" s="59">
        <v>1.55</v>
      </c>
      <c r="N75" s="60"/>
      <c r="O75" s="38">
        <f t="shared" ref="O75" si="134">(K75+L77)*M75</f>
        <v>0</v>
      </c>
      <c r="P75" s="41"/>
      <c r="Q75" s="41"/>
      <c r="R75" s="41"/>
      <c r="S75" s="41"/>
      <c r="T75" s="42"/>
    </row>
    <row r="76" spans="1:20" ht="28.2" customHeight="1" thickBot="1" x14ac:dyDescent="0.4">
      <c r="A76" s="66"/>
      <c r="B76" s="69"/>
      <c r="C76" s="71"/>
      <c r="D76" s="73"/>
      <c r="E76" s="69"/>
      <c r="F76" s="69"/>
      <c r="G76" s="75"/>
      <c r="H76" s="30" t="b">
        <f t="shared" si="117"/>
        <v>0</v>
      </c>
      <c r="I76" s="12" t="b">
        <f t="shared" ref="I76" si="135">IF(AND(B75="Piedmont",I75&gt;0.0001,I75&lt;0.1),0.41, IF(AND(B75="Piedmont",I75&gt;10), 2.45, IF(B75="Piedmont",I75^0.39, IF(AND(B75="Coastal Plain",I75&gt;0.0001,I75&lt;0.1),0.42,IF(AND(B75="Coastal Plain",I75&gt;10),2.4, IF(B75="Coastal Plain",I75^0.38, IF(AND(B75="Mountain",I75&gt;0.0001,I75&lt;0.1),0.36,IF(AND(B75="Mountain",I75&gt;10),2.75,IF(B75="Mountain",I75^0.44)))))))))</f>
        <v>0</v>
      </c>
      <c r="J76" s="34"/>
      <c r="K76" s="36"/>
      <c r="L76" s="13">
        <f t="shared" si="119"/>
        <v>0</v>
      </c>
      <c r="M76" s="61"/>
      <c r="N76" s="62"/>
      <c r="O76" s="39"/>
      <c r="P76" s="43"/>
      <c r="Q76" s="43"/>
      <c r="R76" s="43"/>
      <c r="S76" s="43"/>
      <c r="T76" s="44"/>
    </row>
    <row r="77" spans="1:20" ht="20.399999999999999" customHeight="1" x14ac:dyDescent="0.35">
      <c r="A77" s="66"/>
      <c r="B77" s="47" t="str">
        <f t="shared" si="120"/>
        <v>Not Selected</v>
      </c>
      <c r="C77" s="49" t="s">
        <v>6</v>
      </c>
      <c r="D77" s="51" t="s">
        <v>7</v>
      </c>
      <c r="E77" s="51" t="s">
        <v>7</v>
      </c>
      <c r="F77" s="51"/>
      <c r="G77" s="53"/>
      <c r="H77" s="31" t="s">
        <v>7</v>
      </c>
      <c r="I77" s="14">
        <f>I75</f>
        <v>0</v>
      </c>
      <c r="J77" s="55">
        <f t="shared" ref="J77" si="136">(F77*G77*H78*I78)</f>
        <v>0</v>
      </c>
      <c r="K77" s="36"/>
      <c r="L77" s="57">
        <f t="shared" ref="L77" si="137">IF(D77="Preservation", K75*L76*0.1, K75*L76)</f>
        <v>0</v>
      </c>
      <c r="M77" s="61"/>
      <c r="N77" s="62"/>
      <c r="O77" s="39"/>
      <c r="P77" s="43"/>
      <c r="Q77" s="43"/>
      <c r="R77" s="43"/>
      <c r="S77" s="43"/>
      <c r="T77" s="44"/>
    </row>
    <row r="78" spans="1:20" ht="20.399999999999999" customHeight="1" thickBot="1" x14ac:dyDescent="0.4">
      <c r="A78" s="67"/>
      <c r="B78" s="48"/>
      <c r="C78" s="50"/>
      <c r="D78" s="52"/>
      <c r="E78" s="52"/>
      <c r="F78" s="52"/>
      <c r="G78" s="54"/>
      <c r="H78" s="32">
        <f t="shared" si="123"/>
        <v>0</v>
      </c>
      <c r="I78" s="15" t="b">
        <f t="shared" ref="I78" si="138">IF(AND(B77="Piedmont",I77&gt;0.0001,I77&lt;0.1),0.41, IF(AND(B77="Piedmont",I77&gt;10), 2.45, IF(B77="Piedmont",I77^0.39, IF(AND(B77="Coastal Plain",I77&gt;0.0001,I77&lt;0.1),0.42,IF(AND(B77="Coastal Plain",I77&gt;10),2.4, IF(B77="Coastal Plain",I77^0.38, IF(AND(B77="Mountain",I77&gt;0.0001,I77&lt;0.1),0.36,IF(AND(B77="Mountain",I77&gt;10),2.75,IF(B77="Mountain",I77^0.44)))))))))</f>
        <v>0</v>
      </c>
      <c r="J78" s="56"/>
      <c r="K78" s="37"/>
      <c r="L78" s="58"/>
      <c r="M78" s="63"/>
      <c r="N78" s="64"/>
      <c r="O78" s="40"/>
      <c r="P78" s="45"/>
      <c r="Q78" s="45"/>
      <c r="R78" s="45"/>
      <c r="S78" s="45"/>
      <c r="T78" s="46"/>
    </row>
    <row r="79" spans="1:20" ht="24" customHeight="1" x14ac:dyDescent="0.35">
      <c r="A79" s="65"/>
      <c r="B79" s="68" t="s">
        <v>28</v>
      </c>
      <c r="C79" s="70" t="s">
        <v>4</v>
      </c>
      <c r="D79" s="72" t="s">
        <v>32</v>
      </c>
      <c r="E79" s="68" t="s">
        <v>7</v>
      </c>
      <c r="F79" s="68"/>
      <c r="G79" s="74"/>
      <c r="H79" s="29" t="s">
        <v>7</v>
      </c>
      <c r="I79" s="11"/>
      <c r="J79" s="33">
        <f t="shared" ref="J79" si="139">(F79*G79*H80*I80)</f>
        <v>0</v>
      </c>
      <c r="K79" s="35">
        <f t="shared" ref="K79" si="140">(J81-J79)</f>
        <v>0</v>
      </c>
      <c r="L79" s="16">
        <v>0</v>
      </c>
      <c r="M79" s="59">
        <v>1.55</v>
      </c>
      <c r="N79" s="60"/>
      <c r="O79" s="38">
        <f t="shared" ref="O79" si="141">(K79+L81)*M79</f>
        <v>0</v>
      </c>
      <c r="P79" s="41"/>
      <c r="Q79" s="41"/>
      <c r="R79" s="41"/>
      <c r="S79" s="41"/>
      <c r="T79" s="42"/>
    </row>
    <row r="80" spans="1:20" ht="28.2" customHeight="1" thickBot="1" x14ac:dyDescent="0.4">
      <c r="A80" s="66"/>
      <c r="B80" s="69"/>
      <c r="C80" s="71"/>
      <c r="D80" s="73"/>
      <c r="E80" s="69"/>
      <c r="F80" s="69"/>
      <c r="G80" s="75"/>
      <c r="H80" s="30" t="b">
        <f t="shared" si="117"/>
        <v>0</v>
      </c>
      <c r="I80" s="12" t="b">
        <f t="shared" ref="I80" si="142">IF(AND(B79="Piedmont",I79&gt;0.0001,I79&lt;0.1),0.41, IF(AND(B79="Piedmont",I79&gt;10), 2.45, IF(B79="Piedmont",I79^0.39, IF(AND(B79="Coastal Plain",I79&gt;0.0001,I79&lt;0.1),0.42,IF(AND(B79="Coastal Plain",I79&gt;10),2.4, IF(B79="Coastal Plain",I79^0.38, IF(AND(B79="Mountain",I79&gt;0.0001,I79&lt;0.1),0.36,IF(AND(B79="Mountain",I79&gt;10),2.75,IF(B79="Mountain",I79^0.44)))))))))</f>
        <v>0</v>
      </c>
      <c r="J80" s="34"/>
      <c r="K80" s="36"/>
      <c r="L80" s="13">
        <f t="shared" si="119"/>
        <v>0</v>
      </c>
      <c r="M80" s="61"/>
      <c r="N80" s="62"/>
      <c r="O80" s="39"/>
      <c r="P80" s="43"/>
      <c r="Q80" s="43"/>
      <c r="R80" s="43"/>
      <c r="S80" s="43"/>
      <c r="T80" s="44"/>
    </row>
    <row r="81" spans="1:20" ht="20.399999999999999" customHeight="1" x14ac:dyDescent="0.35">
      <c r="A81" s="66"/>
      <c r="B81" s="47" t="str">
        <f t="shared" si="120"/>
        <v>Not Selected</v>
      </c>
      <c r="C81" s="49" t="s">
        <v>6</v>
      </c>
      <c r="D81" s="51" t="s">
        <v>7</v>
      </c>
      <c r="E81" s="51" t="s">
        <v>7</v>
      </c>
      <c r="F81" s="51"/>
      <c r="G81" s="53"/>
      <c r="H81" s="31" t="s">
        <v>7</v>
      </c>
      <c r="I81" s="14">
        <f>I79</f>
        <v>0</v>
      </c>
      <c r="J81" s="55">
        <f t="shared" ref="J81" si="143">(F81*G81*H82*I82)</f>
        <v>0</v>
      </c>
      <c r="K81" s="36"/>
      <c r="L81" s="57">
        <f t="shared" ref="L81" si="144">IF(D81="Preservation", K79*L80*0.1, K79*L80)</f>
        <v>0</v>
      </c>
      <c r="M81" s="61"/>
      <c r="N81" s="62"/>
      <c r="O81" s="39"/>
      <c r="P81" s="43"/>
      <c r="Q81" s="43"/>
      <c r="R81" s="43"/>
      <c r="S81" s="43"/>
      <c r="T81" s="44"/>
    </row>
    <row r="82" spans="1:20" ht="20.399999999999999" customHeight="1" thickBot="1" x14ac:dyDescent="0.4">
      <c r="A82" s="67"/>
      <c r="B82" s="48"/>
      <c r="C82" s="50"/>
      <c r="D82" s="52"/>
      <c r="E82" s="52"/>
      <c r="F82" s="52"/>
      <c r="G82" s="54"/>
      <c r="H82" s="32">
        <f t="shared" si="123"/>
        <v>0</v>
      </c>
      <c r="I82" s="15" t="b">
        <f t="shared" ref="I82" si="145">IF(AND(B81="Piedmont",I81&gt;0.0001,I81&lt;0.1),0.41, IF(AND(B81="Piedmont",I81&gt;10), 2.45, IF(B81="Piedmont",I81^0.39, IF(AND(B81="Coastal Plain",I81&gt;0.0001,I81&lt;0.1),0.42,IF(AND(B81="Coastal Plain",I81&gt;10),2.4, IF(B81="Coastal Plain",I81^0.38, IF(AND(B81="Mountain",I81&gt;0.0001,I81&lt;0.1),0.36,IF(AND(B81="Mountain",I81&gt;10),2.75,IF(B81="Mountain",I81^0.44)))))))))</f>
        <v>0</v>
      </c>
      <c r="J82" s="56"/>
      <c r="K82" s="37"/>
      <c r="L82" s="58"/>
      <c r="M82" s="63"/>
      <c r="N82" s="64"/>
      <c r="O82" s="40"/>
      <c r="P82" s="45"/>
      <c r="Q82" s="45"/>
      <c r="R82" s="45"/>
      <c r="S82" s="45"/>
      <c r="T82" s="46"/>
    </row>
    <row r="83" spans="1:20" ht="25.8" customHeight="1" x14ac:dyDescent="0.35">
      <c r="A83" s="65"/>
      <c r="B83" s="68" t="s">
        <v>28</v>
      </c>
      <c r="C83" s="70" t="s">
        <v>4</v>
      </c>
      <c r="D83" s="72" t="s">
        <v>32</v>
      </c>
      <c r="E83" s="68" t="s">
        <v>7</v>
      </c>
      <c r="F83" s="68"/>
      <c r="G83" s="74"/>
      <c r="H83" s="29" t="s">
        <v>7</v>
      </c>
      <c r="I83" s="11"/>
      <c r="J83" s="33">
        <f t="shared" ref="J83" si="146">(F83*G83*H84*I84)</f>
        <v>0</v>
      </c>
      <c r="K83" s="35">
        <f t="shared" ref="K83" si="147">(J85-J83)</f>
        <v>0</v>
      </c>
      <c r="L83" s="16">
        <v>0</v>
      </c>
      <c r="M83" s="59">
        <v>1.55</v>
      </c>
      <c r="N83" s="60"/>
      <c r="O83" s="38">
        <f t="shared" ref="O83" si="148">(K83+L85)*M83</f>
        <v>0</v>
      </c>
      <c r="P83" s="41"/>
      <c r="Q83" s="41"/>
      <c r="R83" s="41"/>
      <c r="S83" s="41"/>
      <c r="T83" s="42"/>
    </row>
    <row r="84" spans="1:20" ht="28.8" customHeight="1" thickBot="1" x14ac:dyDescent="0.4">
      <c r="A84" s="66"/>
      <c r="B84" s="69"/>
      <c r="C84" s="71"/>
      <c r="D84" s="73"/>
      <c r="E84" s="69"/>
      <c r="F84" s="69"/>
      <c r="G84" s="75"/>
      <c r="H84" s="30" t="b">
        <f t="shared" si="117"/>
        <v>0</v>
      </c>
      <c r="I84" s="12" t="b">
        <f t="shared" ref="I84" si="149">IF(AND(B83="Piedmont",I83&gt;0.0001,I83&lt;0.1),0.41, IF(AND(B83="Piedmont",I83&gt;10), 2.45, IF(B83="Piedmont",I83^0.39, IF(AND(B83="Coastal Plain",I83&gt;0.0001,I83&lt;0.1),0.42,IF(AND(B83="Coastal Plain",I83&gt;10),2.4, IF(B83="Coastal Plain",I83^0.38, IF(AND(B83="Mountain",I83&gt;0.0001,I83&lt;0.1),0.36,IF(AND(B83="Mountain",I83&gt;10),2.75,IF(B83="Mountain",I83^0.44)))))))))</f>
        <v>0</v>
      </c>
      <c r="J84" s="34"/>
      <c r="K84" s="36"/>
      <c r="L84" s="13">
        <f t="shared" si="119"/>
        <v>0</v>
      </c>
      <c r="M84" s="61"/>
      <c r="N84" s="62"/>
      <c r="O84" s="39"/>
      <c r="P84" s="43"/>
      <c r="Q84" s="43"/>
      <c r="R84" s="43"/>
      <c r="S84" s="43"/>
      <c r="T84" s="44"/>
    </row>
    <row r="85" spans="1:20" ht="20.399999999999999" customHeight="1" x14ac:dyDescent="0.35">
      <c r="A85" s="66"/>
      <c r="B85" s="47" t="str">
        <f t="shared" si="120"/>
        <v>Not Selected</v>
      </c>
      <c r="C85" s="49" t="s">
        <v>6</v>
      </c>
      <c r="D85" s="51" t="s">
        <v>7</v>
      </c>
      <c r="E85" s="51" t="s">
        <v>7</v>
      </c>
      <c r="F85" s="51"/>
      <c r="G85" s="53"/>
      <c r="H85" s="31" t="s">
        <v>7</v>
      </c>
      <c r="I85" s="14">
        <f>I83</f>
        <v>0</v>
      </c>
      <c r="J85" s="55">
        <f t="shared" ref="J85" si="150">(F85*G85*H86*I86)</f>
        <v>0</v>
      </c>
      <c r="K85" s="36"/>
      <c r="L85" s="57">
        <f t="shared" ref="L85" si="151">IF(D85="Preservation", K83*L84*0.1, K83*L84)</f>
        <v>0</v>
      </c>
      <c r="M85" s="61"/>
      <c r="N85" s="62"/>
      <c r="O85" s="39"/>
      <c r="P85" s="43"/>
      <c r="Q85" s="43"/>
      <c r="R85" s="43"/>
      <c r="S85" s="43"/>
      <c r="T85" s="44"/>
    </row>
    <row r="86" spans="1:20" ht="20.399999999999999" customHeight="1" thickBot="1" x14ac:dyDescent="0.4">
      <c r="A86" s="67"/>
      <c r="B86" s="48"/>
      <c r="C86" s="50"/>
      <c r="D86" s="52"/>
      <c r="E86" s="52"/>
      <c r="F86" s="52"/>
      <c r="G86" s="54"/>
      <c r="H86" s="32">
        <f t="shared" si="123"/>
        <v>0</v>
      </c>
      <c r="I86" s="15" t="b">
        <f t="shared" ref="I86" si="152">IF(AND(B85="Piedmont",I85&gt;0.0001,I85&lt;0.1),0.41, IF(AND(B85="Piedmont",I85&gt;10), 2.45, IF(B85="Piedmont",I85^0.39, IF(AND(B85="Coastal Plain",I85&gt;0.0001,I85&lt;0.1),0.42,IF(AND(B85="Coastal Plain",I85&gt;10),2.4, IF(B85="Coastal Plain",I85^0.38, IF(AND(B85="Mountain",I85&gt;0.0001,I85&lt;0.1),0.36,IF(AND(B85="Mountain",I85&gt;10),2.75,IF(B85="Mountain",I85^0.44)))))))))</f>
        <v>0</v>
      </c>
      <c r="J86" s="56"/>
      <c r="K86" s="37"/>
      <c r="L86" s="58"/>
      <c r="M86" s="63"/>
      <c r="N86" s="64"/>
      <c r="O86" s="40"/>
      <c r="P86" s="45"/>
      <c r="Q86" s="45"/>
      <c r="R86" s="45"/>
      <c r="S86" s="45"/>
      <c r="T86" s="46"/>
    </row>
    <row r="87" spans="1:20" ht="29.4" customHeight="1" x14ac:dyDescent="0.35">
      <c r="A87" s="65"/>
      <c r="B87" s="68" t="s">
        <v>28</v>
      </c>
      <c r="C87" s="70" t="s">
        <v>4</v>
      </c>
      <c r="D87" s="72" t="s">
        <v>32</v>
      </c>
      <c r="E87" s="68" t="s">
        <v>7</v>
      </c>
      <c r="F87" s="68"/>
      <c r="G87" s="74"/>
      <c r="H87" s="29" t="s">
        <v>7</v>
      </c>
      <c r="I87" s="11"/>
      <c r="J87" s="33">
        <f t="shared" ref="J87" si="153">(F87*G87*H88*I88)</f>
        <v>0</v>
      </c>
      <c r="K87" s="35">
        <f t="shared" ref="K87" si="154">(J89-J87)</f>
        <v>0</v>
      </c>
      <c r="L87" s="16">
        <v>0</v>
      </c>
      <c r="M87" s="59">
        <v>1.55</v>
      </c>
      <c r="N87" s="60"/>
      <c r="O87" s="38">
        <f t="shared" ref="O87" si="155">(K87+L89)*M87</f>
        <v>0</v>
      </c>
      <c r="P87" s="41"/>
      <c r="Q87" s="41"/>
      <c r="R87" s="41"/>
      <c r="S87" s="41"/>
      <c r="T87" s="42"/>
    </row>
    <row r="88" spans="1:20" ht="20.399999999999999" customHeight="1" thickBot="1" x14ac:dyDescent="0.4">
      <c r="A88" s="66"/>
      <c r="B88" s="69"/>
      <c r="C88" s="71"/>
      <c r="D88" s="73"/>
      <c r="E88" s="69"/>
      <c r="F88" s="69"/>
      <c r="G88" s="75"/>
      <c r="H88" s="30" t="b">
        <f t="shared" si="117"/>
        <v>0</v>
      </c>
      <c r="I88" s="12" t="b">
        <f t="shared" ref="I88" si="156">IF(AND(B87="Piedmont",I87&gt;0.0001,I87&lt;0.1),0.41, IF(AND(B87="Piedmont",I87&gt;10), 2.45, IF(B87="Piedmont",I87^0.39, IF(AND(B87="Coastal Plain",I87&gt;0.0001,I87&lt;0.1),0.42,IF(AND(B87="Coastal Plain",I87&gt;10),2.4, IF(B87="Coastal Plain",I87^0.38, IF(AND(B87="Mountain",I87&gt;0.0001,I87&lt;0.1),0.36,IF(AND(B87="Mountain",I87&gt;10),2.75,IF(B87="Mountain",I87^0.44)))))))))</f>
        <v>0</v>
      </c>
      <c r="J88" s="34"/>
      <c r="K88" s="36"/>
      <c r="L88" s="13">
        <f t="shared" si="119"/>
        <v>0</v>
      </c>
      <c r="M88" s="61"/>
      <c r="N88" s="62"/>
      <c r="O88" s="39"/>
      <c r="P88" s="43"/>
      <c r="Q88" s="43"/>
      <c r="R88" s="43"/>
      <c r="S88" s="43"/>
      <c r="T88" s="44"/>
    </row>
    <row r="89" spans="1:20" ht="20.399999999999999" customHeight="1" x14ac:dyDescent="0.35">
      <c r="A89" s="66"/>
      <c r="B89" s="47" t="str">
        <f t="shared" si="120"/>
        <v>Not Selected</v>
      </c>
      <c r="C89" s="49" t="s">
        <v>6</v>
      </c>
      <c r="D89" s="51" t="s">
        <v>7</v>
      </c>
      <c r="E89" s="51" t="s">
        <v>7</v>
      </c>
      <c r="F89" s="51"/>
      <c r="G89" s="53"/>
      <c r="H89" s="31" t="s">
        <v>7</v>
      </c>
      <c r="I89" s="14">
        <f>I87</f>
        <v>0</v>
      </c>
      <c r="J89" s="55">
        <f t="shared" ref="J89" si="157">(F89*G89*H90*I90)</f>
        <v>0</v>
      </c>
      <c r="K89" s="36"/>
      <c r="L89" s="57">
        <f t="shared" ref="L89" si="158">IF(D89="Preservation", K87*L88*0.1, K87*L88)</f>
        <v>0</v>
      </c>
      <c r="M89" s="61"/>
      <c r="N89" s="62"/>
      <c r="O89" s="39"/>
      <c r="P89" s="43"/>
      <c r="Q89" s="43"/>
      <c r="R89" s="43"/>
      <c r="S89" s="43"/>
      <c r="T89" s="44"/>
    </row>
    <row r="90" spans="1:20" ht="20.399999999999999" customHeight="1" thickBot="1" x14ac:dyDescent="0.4">
      <c r="A90" s="67"/>
      <c r="B90" s="48"/>
      <c r="C90" s="50"/>
      <c r="D90" s="52"/>
      <c r="E90" s="52"/>
      <c r="F90" s="52"/>
      <c r="G90" s="54"/>
      <c r="H90" s="32">
        <f t="shared" si="123"/>
        <v>0</v>
      </c>
      <c r="I90" s="15" t="b">
        <f t="shared" ref="I90" si="159">IF(AND(B89="Piedmont",I89&gt;0.0001,I89&lt;0.1),0.41, IF(AND(B89="Piedmont",I89&gt;10), 2.45, IF(B89="Piedmont",I89^0.39, IF(AND(B89="Coastal Plain",I89&gt;0.0001,I89&lt;0.1),0.42,IF(AND(B89="Coastal Plain",I89&gt;10),2.4, IF(B89="Coastal Plain",I89^0.38, IF(AND(B89="Mountain",I89&gt;0.0001,I89&lt;0.1),0.36,IF(AND(B89="Mountain",I89&gt;10),2.75,IF(B89="Mountain",I89^0.44)))))))))</f>
        <v>0</v>
      </c>
      <c r="J90" s="56"/>
      <c r="K90" s="37"/>
      <c r="L90" s="58"/>
      <c r="M90" s="63"/>
      <c r="N90" s="64"/>
      <c r="O90" s="40"/>
      <c r="P90" s="45"/>
      <c r="Q90" s="45"/>
      <c r="R90" s="45"/>
      <c r="S90" s="45"/>
      <c r="T90" s="46"/>
    </row>
    <row r="91" spans="1:20" ht="25.8" customHeight="1" x14ac:dyDescent="0.35">
      <c r="A91" s="112"/>
      <c r="B91" s="115" t="s">
        <v>28</v>
      </c>
      <c r="C91" s="117" t="s">
        <v>4</v>
      </c>
      <c r="D91" s="72" t="s">
        <v>32</v>
      </c>
      <c r="E91" s="115" t="s">
        <v>7</v>
      </c>
      <c r="F91" s="115"/>
      <c r="G91" s="119"/>
      <c r="H91" s="29" t="s">
        <v>7</v>
      </c>
      <c r="I91" s="11"/>
      <c r="J91" s="121">
        <f t="shared" ref="J91" si="160">(F91*G91*H92*I92)</f>
        <v>0</v>
      </c>
      <c r="K91" s="123">
        <f t="shared" ref="K91" si="161">(J93-J91)</f>
        <v>0</v>
      </c>
      <c r="L91" s="16">
        <v>0</v>
      </c>
      <c r="M91" s="59">
        <v>1.55</v>
      </c>
      <c r="N91" s="150"/>
      <c r="O91" s="126">
        <f t="shared" ref="O91" si="162">(K91+L93)*M91</f>
        <v>0</v>
      </c>
      <c r="P91" s="129"/>
      <c r="Q91" s="130"/>
      <c r="R91" s="130"/>
      <c r="S91" s="130"/>
      <c r="T91" s="131"/>
    </row>
    <row r="92" spans="1:20" ht="26.4" customHeight="1" thickBot="1" x14ac:dyDescent="0.4">
      <c r="A92" s="113"/>
      <c r="B92" s="116"/>
      <c r="C92" s="118"/>
      <c r="D92" s="73"/>
      <c r="E92" s="116"/>
      <c r="F92" s="116"/>
      <c r="G92" s="120"/>
      <c r="H92" s="30" t="b">
        <f t="shared" si="117"/>
        <v>0</v>
      </c>
      <c r="I92" s="12" t="b">
        <f t="shared" ref="I92" si="163">IF(AND(B91="Piedmont",I91&gt;0.0001,I91&lt;0.1),0.41, IF(AND(B91="Piedmont",I91&gt;10), 2.45, IF(B91="Piedmont",I91^0.39, IF(AND(B91="Coastal Plain",I91&gt;0.0001,I91&lt;0.1),0.42,IF(AND(B91="Coastal Plain",I91&gt;10),2.4, IF(B91="Coastal Plain",I91^0.38, IF(AND(B91="Mountain",I91&gt;0.0001,I91&lt;0.1),0.36,IF(AND(B91="Mountain",I91&gt;10),2.75,IF(B91="Mountain",I91^0.44)))))))))</f>
        <v>0</v>
      </c>
      <c r="J92" s="122"/>
      <c r="K92" s="124"/>
      <c r="L92" s="13">
        <f t="shared" si="119"/>
        <v>0</v>
      </c>
      <c r="M92" s="151"/>
      <c r="N92" s="152"/>
      <c r="O92" s="127"/>
      <c r="P92" s="132"/>
      <c r="Q92" s="133"/>
      <c r="R92" s="133"/>
      <c r="S92" s="133"/>
      <c r="T92" s="134"/>
    </row>
    <row r="93" spans="1:20" ht="20.399999999999999" customHeight="1" x14ac:dyDescent="0.35">
      <c r="A93" s="113"/>
      <c r="B93" s="138" t="str">
        <f t="shared" si="120"/>
        <v>Not Selected</v>
      </c>
      <c r="C93" s="140" t="s">
        <v>6</v>
      </c>
      <c r="D93" s="51" t="s">
        <v>7</v>
      </c>
      <c r="E93" s="142" t="s">
        <v>7</v>
      </c>
      <c r="F93" s="142"/>
      <c r="G93" s="144"/>
      <c r="H93" s="31" t="s">
        <v>7</v>
      </c>
      <c r="I93" s="14">
        <f>I91</f>
        <v>0</v>
      </c>
      <c r="J93" s="146">
        <f t="shared" ref="J93" si="164">(F93*G93*H94*I94)</f>
        <v>0</v>
      </c>
      <c r="K93" s="124"/>
      <c r="L93" s="148">
        <f t="shared" ref="L93" si="165">IF(D93="Preservation", K91*L92*0.1, K91*L92)</f>
        <v>0</v>
      </c>
      <c r="M93" s="151"/>
      <c r="N93" s="152"/>
      <c r="O93" s="127"/>
      <c r="P93" s="132"/>
      <c r="Q93" s="133"/>
      <c r="R93" s="133"/>
      <c r="S93" s="133"/>
      <c r="T93" s="134"/>
    </row>
    <row r="94" spans="1:20" ht="20.399999999999999" customHeight="1" thickBot="1" x14ac:dyDescent="0.4">
      <c r="A94" s="114"/>
      <c r="B94" s="139"/>
      <c r="C94" s="141"/>
      <c r="D94" s="52"/>
      <c r="E94" s="143"/>
      <c r="F94" s="143"/>
      <c r="G94" s="145"/>
      <c r="H94" s="32">
        <f t="shared" si="123"/>
        <v>0</v>
      </c>
      <c r="I94" s="15" t="b">
        <f t="shared" ref="I94" si="166">IF(AND(B93="Piedmont",I93&gt;0.0001,I93&lt;0.1),0.41, IF(AND(B93="Piedmont",I93&gt;10), 2.45, IF(B93="Piedmont",I93^0.39, IF(AND(B93="Coastal Plain",I93&gt;0.0001,I93&lt;0.1),0.42,IF(AND(B93="Coastal Plain",I93&gt;10),2.4, IF(B93="Coastal Plain",I93^0.38, IF(AND(B93="Mountain",I93&gt;0.0001,I93&lt;0.1),0.36,IF(AND(B93="Mountain",I93&gt;10),2.75,IF(B93="Mountain",I93^0.44)))))))))</f>
        <v>0</v>
      </c>
      <c r="J94" s="147"/>
      <c r="K94" s="125"/>
      <c r="L94" s="149"/>
      <c r="M94" s="153"/>
      <c r="N94" s="154"/>
      <c r="O94" s="128"/>
      <c r="P94" s="135"/>
      <c r="Q94" s="136"/>
      <c r="R94" s="136"/>
      <c r="S94" s="136"/>
      <c r="T94" s="137"/>
    </row>
    <row r="95" spans="1:20" ht="26.4" customHeight="1" x14ac:dyDescent="0.35">
      <c r="A95" s="65"/>
      <c r="B95" s="68" t="s">
        <v>28</v>
      </c>
      <c r="C95" s="70" t="s">
        <v>4</v>
      </c>
      <c r="D95" s="72" t="s">
        <v>32</v>
      </c>
      <c r="E95" s="68" t="s">
        <v>7</v>
      </c>
      <c r="F95" s="68"/>
      <c r="G95" s="74"/>
      <c r="H95" s="29" t="s">
        <v>7</v>
      </c>
      <c r="I95" s="11"/>
      <c r="J95" s="33">
        <f t="shared" ref="J95" si="167">(F95*G95*H96*I96)</f>
        <v>0</v>
      </c>
      <c r="K95" s="35">
        <f t="shared" ref="K95" si="168">(J97-J95)</f>
        <v>0</v>
      </c>
      <c r="L95" s="16">
        <v>0</v>
      </c>
      <c r="M95" s="59">
        <v>1.55</v>
      </c>
      <c r="N95" s="60"/>
      <c r="O95" s="38">
        <f t="shared" ref="O95" si="169">(K95+L97)*M95</f>
        <v>0</v>
      </c>
      <c r="P95" s="41"/>
      <c r="Q95" s="41"/>
      <c r="R95" s="41"/>
      <c r="S95" s="41"/>
      <c r="T95" s="42"/>
    </row>
    <row r="96" spans="1:20" ht="28.2" customHeight="1" thickBot="1" x14ac:dyDescent="0.4">
      <c r="A96" s="66"/>
      <c r="B96" s="69"/>
      <c r="C96" s="71"/>
      <c r="D96" s="73"/>
      <c r="E96" s="69"/>
      <c r="F96" s="69"/>
      <c r="G96" s="75"/>
      <c r="H96" s="30" t="b">
        <f t="shared" si="117"/>
        <v>0</v>
      </c>
      <c r="I96" s="12" t="b">
        <f t="shared" ref="I96" si="170">IF(AND(B95="Piedmont",I95&gt;0.0001,I95&lt;0.1),0.41, IF(AND(B95="Piedmont",I95&gt;10), 2.45, IF(B95="Piedmont",I95^0.39, IF(AND(B95="Coastal Plain",I95&gt;0.0001,I95&lt;0.1),0.42,IF(AND(B95="Coastal Plain",I95&gt;10),2.4, IF(B95="Coastal Plain",I95^0.38, IF(AND(B95="Mountain",I95&gt;0.0001,I95&lt;0.1),0.36,IF(AND(B95="Mountain",I95&gt;10),2.75,IF(B95="Mountain",I95^0.44)))))))))</f>
        <v>0</v>
      </c>
      <c r="J96" s="34"/>
      <c r="K96" s="36"/>
      <c r="L96" s="13">
        <f t="shared" si="119"/>
        <v>0</v>
      </c>
      <c r="M96" s="61"/>
      <c r="N96" s="62"/>
      <c r="O96" s="39"/>
      <c r="P96" s="43"/>
      <c r="Q96" s="43"/>
      <c r="R96" s="43"/>
      <c r="S96" s="43"/>
      <c r="T96" s="44"/>
    </row>
    <row r="97" spans="1:20" ht="20.399999999999999" customHeight="1" x14ac:dyDescent="0.35">
      <c r="A97" s="66"/>
      <c r="B97" s="47" t="str">
        <f t="shared" si="120"/>
        <v>Not Selected</v>
      </c>
      <c r="C97" s="49" t="s">
        <v>6</v>
      </c>
      <c r="D97" s="51" t="s">
        <v>7</v>
      </c>
      <c r="E97" s="51" t="s">
        <v>7</v>
      </c>
      <c r="F97" s="51"/>
      <c r="G97" s="53"/>
      <c r="H97" s="31" t="s">
        <v>7</v>
      </c>
      <c r="I97" s="14">
        <f>I95</f>
        <v>0</v>
      </c>
      <c r="J97" s="55">
        <f t="shared" ref="J97" si="171">(F97*G97*H98*I98)</f>
        <v>0</v>
      </c>
      <c r="K97" s="36"/>
      <c r="L97" s="57">
        <f t="shared" ref="L97" si="172">IF(D97="Preservation", K95*L96*0.1, K95*L96)</f>
        <v>0</v>
      </c>
      <c r="M97" s="61"/>
      <c r="N97" s="62"/>
      <c r="O97" s="39"/>
      <c r="P97" s="43"/>
      <c r="Q97" s="43"/>
      <c r="R97" s="43"/>
      <c r="S97" s="43"/>
      <c r="T97" s="44"/>
    </row>
    <row r="98" spans="1:20" ht="20.399999999999999" customHeight="1" thickBot="1" x14ac:dyDescent="0.4">
      <c r="A98" s="67"/>
      <c r="B98" s="48"/>
      <c r="C98" s="50"/>
      <c r="D98" s="52"/>
      <c r="E98" s="52"/>
      <c r="F98" s="52"/>
      <c r="G98" s="54"/>
      <c r="H98" s="32">
        <f t="shared" si="123"/>
        <v>0</v>
      </c>
      <c r="I98" s="15" t="b">
        <f t="shared" ref="I98" si="173">IF(AND(B97="Piedmont",I97&gt;0.0001,I97&lt;0.1),0.41, IF(AND(B97="Piedmont",I97&gt;10), 2.45, IF(B97="Piedmont",I97^0.39, IF(AND(B97="Coastal Plain",I97&gt;0.0001,I97&lt;0.1),0.42,IF(AND(B97="Coastal Plain",I97&gt;10),2.4, IF(B97="Coastal Plain",I97^0.38, IF(AND(B97="Mountain",I97&gt;0.0001,I97&lt;0.1),0.36,IF(AND(B97="Mountain",I97&gt;10),2.75,IF(B97="Mountain",I97^0.44)))))))))</f>
        <v>0</v>
      </c>
      <c r="J98" s="56"/>
      <c r="K98" s="37"/>
      <c r="L98" s="58"/>
      <c r="M98" s="63"/>
      <c r="N98" s="64"/>
      <c r="O98" s="40"/>
      <c r="P98" s="45"/>
      <c r="Q98" s="45"/>
      <c r="R98" s="45"/>
      <c r="S98" s="45"/>
      <c r="T98" s="46"/>
    </row>
    <row r="99" spans="1:20" ht="24" customHeight="1" x14ac:dyDescent="0.35">
      <c r="A99" s="65"/>
      <c r="B99" s="68" t="s">
        <v>28</v>
      </c>
      <c r="C99" s="70" t="s">
        <v>4</v>
      </c>
      <c r="D99" s="72" t="s">
        <v>32</v>
      </c>
      <c r="E99" s="68" t="s">
        <v>7</v>
      </c>
      <c r="F99" s="68"/>
      <c r="G99" s="74"/>
      <c r="H99" s="29" t="s">
        <v>7</v>
      </c>
      <c r="I99" s="11"/>
      <c r="J99" s="33">
        <f t="shared" ref="J99" si="174">(F99*G99*H100*I100)</f>
        <v>0</v>
      </c>
      <c r="K99" s="35">
        <f t="shared" ref="K99" si="175">(J101-J99)</f>
        <v>0</v>
      </c>
      <c r="L99" s="16">
        <v>0</v>
      </c>
      <c r="M99" s="59">
        <v>1.55</v>
      </c>
      <c r="N99" s="60"/>
      <c r="O99" s="38">
        <f t="shared" ref="O99" si="176">(K99+L101)*M99</f>
        <v>0</v>
      </c>
      <c r="P99" s="41"/>
      <c r="Q99" s="41"/>
      <c r="R99" s="41"/>
      <c r="S99" s="41"/>
      <c r="T99" s="42"/>
    </row>
    <row r="100" spans="1:20" ht="25.8" customHeight="1" thickBot="1" x14ac:dyDescent="0.4">
      <c r="A100" s="66"/>
      <c r="B100" s="69"/>
      <c r="C100" s="71"/>
      <c r="D100" s="73"/>
      <c r="E100" s="69"/>
      <c r="F100" s="69"/>
      <c r="G100" s="75"/>
      <c r="H100" s="30" t="b">
        <f t="shared" si="117"/>
        <v>0</v>
      </c>
      <c r="I100" s="12" t="b">
        <f t="shared" ref="I100" si="177">IF(AND(B99="Piedmont",I99&gt;0.0001,I99&lt;0.1),0.41, IF(AND(B99="Piedmont",I99&gt;10), 2.45, IF(B99="Piedmont",I99^0.39, IF(AND(B99="Coastal Plain",I99&gt;0.0001,I99&lt;0.1),0.42,IF(AND(B99="Coastal Plain",I99&gt;10),2.4, IF(B99="Coastal Plain",I99^0.38, IF(AND(B99="Mountain",I99&gt;0.0001,I99&lt;0.1),0.36,IF(AND(B99="Mountain",I99&gt;10),2.75,IF(B99="Mountain",I99^0.44)))))))))</f>
        <v>0</v>
      </c>
      <c r="J100" s="34"/>
      <c r="K100" s="36"/>
      <c r="L100" s="13">
        <f t="shared" si="119"/>
        <v>0</v>
      </c>
      <c r="M100" s="61"/>
      <c r="N100" s="62"/>
      <c r="O100" s="39"/>
      <c r="P100" s="43"/>
      <c r="Q100" s="43"/>
      <c r="R100" s="43"/>
      <c r="S100" s="43"/>
      <c r="T100" s="44"/>
    </row>
    <row r="101" spans="1:20" ht="20.399999999999999" customHeight="1" x14ac:dyDescent="0.35">
      <c r="A101" s="66"/>
      <c r="B101" s="47" t="str">
        <f t="shared" si="120"/>
        <v>Not Selected</v>
      </c>
      <c r="C101" s="49" t="s">
        <v>6</v>
      </c>
      <c r="D101" s="51" t="s">
        <v>7</v>
      </c>
      <c r="E101" s="51" t="s">
        <v>7</v>
      </c>
      <c r="F101" s="51"/>
      <c r="G101" s="53"/>
      <c r="H101" s="31" t="s">
        <v>7</v>
      </c>
      <c r="I101" s="14">
        <f>I99</f>
        <v>0</v>
      </c>
      <c r="J101" s="55">
        <f t="shared" ref="J101" si="178">(F101*G101*H102*I102)</f>
        <v>0</v>
      </c>
      <c r="K101" s="36"/>
      <c r="L101" s="57">
        <f t="shared" ref="L101" si="179">IF(D101="Preservation", K99*L100*0.1, K99*L100)</f>
        <v>0</v>
      </c>
      <c r="M101" s="61"/>
      <c r="N101" s="62"/>
      <c r="O101" s="39"/>
      <c r="P101" s="43"/>
      <c r="Q101" s="43"/>
      <c r="R101" s="43"/>
      <c r="S101" s="43"/>
      <c r="T101" s="44"/>
    </row>
    <row r="102" spans="1:20" ht="20.399999999999999" customHeight="1" thickBot="1" x14ac:dyDescent="0.4">
      <c r="A102" s="67"/>
      <c r="B102" s="48"/>
      <c r="C102" s="50"/>
      <c r="D102" s="52"/>
      <c r="E102" s="52"/>
      <c r="F102" s="52"/>
      <c r="G102" s="54"/>
      <c r="H102" s="32">
        <f t="shared" si="123"/>
        <v>0</v>
      </c>
      <c r="I102" s="15" t="b">
        <f t="shared" ref="I102" si="180">IF(AND(B101="Piedmont",I101&gt;0.0001,I101&lt;0.1),0.41, IF(AND(B101="Piedmont",I101&gt;10), 2.45, IF(B101="Piedmont",I101^0.39, IF(AND(B101="Coastal Plain",I101&gt;0.0001,I101&lt;0.1),0.42,IF(AND(B101="Coastal Plain",I101&gt;10),2.4, IF(B101="Coastal Plain",I101^0.38, IF(AND(B101="Mountain",I101&gt;0.0001,I101&lt;0.1),0.36,IF(AND(B101="Mountain",I101&gt;10),2.75,IF(B101="Mountain",I101^0.44)))))))))</f>
        <v>0</v>
      </c>
      <c r="J102" s="56"/>
      <c r="K102" s="37"/>
      <c r="L102" s="58"/>
      <c r="M102" s="63"/>
      <c r="N102" s="64"/>
      <c r="O102" s="40"/>
      <c r="P102" s="45"/>
      <c r="Q102" s="45"/>
      <c r="R102" s="45"/>
      <c r="S102" s="45"/>
      <c r="T102" s="46"/>
    </row>
    <row r="103" spans="1:20" ht="18" customHeight="1" x14ac:dyDescent="0.35">
      <c r="A103" s="65"/>
      <c r="B103" s="68" t="s">
        <v>28</v>
      </c>
      <c r="C103" s="70" t="s">
        <v>4</v>
      </c>
      <c r="D103" s="72" t="s">
        <v>32</v>
      </c>
      <c r="E103" s="68" t="s">
        <v>7</v>
      </c>
      <c r="F103" s="68"/>
      <c r="G103" s="74"/>
      <c r="H103" s="29" t="s">
        <v>7</v>
      </c>
      <c r="I103" s="11"/>
      <c r="J103" s="33">
        <f t="shared" ref="J103" si="181">(F103*G103*H104*I104)</f>
        <v>0</v>
      </c>
      <c r="K103" s="35">
        <f t="shared" ref="K103" si="182">(J105-J103)</f>
        <v>0</v>
      </c>
      <c r="L103" s="16">
        <v>0</v>
      </c>
      <c r="M103" s="59">
        <v>1.55</v>
      </c>
      <c r="N103" s="60"/>
      <c r="O103" s="38">
        <f t="shared" ref="O103" si="183">(K103+L105)*M103</f>
        <v>0</v>
      </c>
      <c r="P103" s="41"/>
      <c r="Q103" s="41"/>
      <c r="R103" s="41"/>
      <c r="S103" s="41"/>
      <c r="T103" s="42"/>
    </row>
    <row r="104" spans="1:20" ht="34.200000000000003" customHeight="1" thickBot="1" x14ac:dyDescent="0.4">
      <c r="A104" s="66"/>
      <c r="B104" s="69"/>
      <c r="C104" s="71"/>
      <c r="D104" s="73"/>
      <c r="E104" s="69"/>
      <c r="F104" s="69"/>
      <c r="G104" s="75"/>
      <c r="H104" s="30" t="b">
        <f t="shared" si="117"/>
        <v>0</v>
      </c>
      <c r="I104" s="12" t="b">
        <f t="shared" ref="I104" si="184">IF(AND(B103="Piedmont",I103&gt;0.0001,I103&lt;0.1),0.41, IF(AND(B103="Piedmont",I103&gt;10), 2.45, IF(B103="Piedmont",I103^0.39, IF(AND(B103="Coastal Plain",I103&gt;0.0001,I103&lt;0.1),0.42,IF(AND(B103="Coastal Plain",I103&gt;10),2.4, IF(B103="Coastal Plain",I103^0.38, IF(AND(B103="Mountain",I103&gt;0.0001,I103&lt;0.1),0.36,IF(AND(B103="Mountain",I103&gt;10),2.75,IF(B103="Mountain",I103^0.44)))))))))</f>
        <v>0</v>
      </c>
      <c r="J104" s="34"/>
      <c r="K104" s="36"/>
      <c r="L104" s="13">
        <f t="shared" si="119"/>
        <v>0</v>
      </c>
      <c r="M104" s="61"/>
      <c r="N104" s="62"/>
      <c r="O104" s="39"/>
      <c r="P104" s="43"/>
      <c r="Q104" s="43"/>
      <c r="R104" s="43"/>
      <c r="S104" s="43"/>
      <c r="T104" s="44"/>
    </row>
    <row r="105" spans="1:20" ht="20.399999999999999" customHeight="1" x14ac:dyDescent="0.35">
      <c r="A105" s="66"/>
      <c r="B105" s="47" t="str">
        <f t="shared" si="120"/>
        <v>Not Selected</v>
      </c>
      <c r="C105" s="49" t="s">
        <v>6</v>
      </c>
      <c r="D105" s="51" t="s">
        <v>7</v>
      </c>
      <c r="E105" s="51" t="s">
        <v>7</v>
      </c>
      <c r="F105" s="51"/>
      <c r="G105" s="53"/>
      <c r="H105" s="31" t="s">
        <v>7</v>
      </c>
      <c r="I105" s="14">
        <f>I103</f>
        <v>0</v>
      </c>
      <c r="J105" s="55">
        <f t="shared" ref="J105" si="185">(F105*G105*H106*I106)</f>
        <v>0</v>
      </c>
      <c r="K105" s="36"/>
      <c r="L105" s="57">
        <f t="shared" ref="L105" si="186">IF(D105="Preservation", K103*L104*0.1, K103*L104)</f>
        <v>0</v>
      </c>
      <c r="M105" s="61"/>
      <c r="N105" s="62"/>
      <c r="O105" s="39"/>
      <c r="P105" s="43"/>
      <c r="Q105" s="43"/>
      <c r="R105" s="43"/>
      <c r="S105" s="43"/>
      <c r="T105" s="44"/>
    </row>
    <row r="106" spans="1:20" ht="20.399999999999999" customHeight="1" thickBot="1" x14ac:dyDescent="0.4">
      <c r="A106" s="67"/>
      <c r="B106" s="48"/>
      <c r="C106" s="50"/>
      <c r="D106" s="52"/>
      <c r="E106" s="52"/>
      <c r="F106" s="52"/>
      <c r="G106" s="54"/>
      <c r="H106" s="32">
        <f t="shared" si="123"/>
        <v>0</v>
      </c>
      <c r="I106" s="15" t="b">
        <f t="shared" ref="I106" si="187">IF(AND(B105="Piedmont",I105&gt;0.0001,I105&lt;0.1),0.41, IF(AND(B105="Piedmont",I105&gt;10), 2.45, IF(B105="Piedmont",I105^0.39, IF(AND(B105="Coastal Plain",I105&gt;0.0001,I105&lt;0.1),0.42,IF(AND(B105="Coastal Plain",I105&gt;10),2.4, IF(B105="Coastal Plain",I105^0.38, IF(AND(B105="Mountain",I105&gt;0.0001,I105&lt;0.1),0.36,IF(AND(B105="Mountain",I105&gt;10),2.75,IF(B105="Mountain",I105^0.44)))))))))</f>
        <v>0</v>
      </c>
      <c r="J106" s="56"/>
      <c r="K106" s="37"/>
      <c r="L106" s="58"/>
      <c r="M106" s="63"/>
      <c r="N106" s="64"/>
      <c r="O106" s="40"/>
      <c r="P106" s="45"/>
      <c r="Q106" s="45"/>
      <c r="R106" s="45"/>
      <c r="S106" s="45"/>
      <c r="T106" s="46"/>
    </row>
    <row r="107" spans="1:20" ht="18" customHeight="1" x14ac:dyDescent="0.35">
      <c r="A107" s="65"/>
      <c r="B107" s="68" t="s">
        <v>28</v>
      </c>
      <c r="C107" s="70" t="s">
        <v>4</v>
      </c>
      <c r="D107" s="72" t="s">
        <v>32</v>
      </c>
      <c r="E107" s="68" t="s">
        <v>7</v>
      </c>
      <c r="F107" s="68"/>
      <c r="G107" s="74"/>
      <c r="H107" s="29" t="s">
        <v>7</v>
      </c>
      <c r="I107" s="11"/>
      <c r="J107" s="33">
        <f t="shared" ref="J107" si="188">(F107*G107*H108*I108)</f>
        <v>0</v>
      </c>
      <c r="K107" s="35">
        <f t="shared" ref="K107" si="189">(J109-J107)</f>
        <v>0</v>
      </c>
      <c r="L107" s="16">
        <v>0</v>
      </c>
      <c r="M107" s="59">
        <v>1.55</v>
      </c>
      <c r="N107" s="60"/>
      <c r="O107" s="38">
        <f t="shared" ref="O107" si="190">(K107+L109)*M107</f>
        <v>0</v>
      </c>
      <c r="P107" s="41"/>
      <c r="Q107" s="41"/>
      <c r="R107" s="41"/>
      <c r="S107" s="41"/>
      <c r="T107" s="42"/>
    </row>
    <row r="108" spans="1:20" ht="39" customHeight="1" thickBot="1" x14ac:dyDescent="0.4">
      <c r="A108" s="66"/>
      <c r="B108" s="69"/>
      <c r="C108" s="71"/>
      <c r="D108" s="73"/>
      <c r="E108" s="69"/>
      <c r="F108" s="69"/>
      <c r="G108" s="75"/>
      <c r="H108" s="30" t="b">
        <f t="shared" si="117"/>
        <v>0</v>
      </c>
      <c r="I108" s="12" t="b">
        <f t="shared" ref="I108" si="191">IF(AND(B107="Piedmont",I107&gt;0.0001,I107&lt;0.1),0.41, IF(AND(B107="Piedmont",I107&gt;10), 2.45, IF(B107="Piedmont",I107^0.39, IF(AND(B107="Coastal Plain",I107&gt;0.0001,I107&lt;0.1),0.42,IF(AND(B107="Coastal Plain",I107&gt;10),2.4, IF(B107="Coastal Plain",I107^0.38, IF(AND(B107="Mountain",I107&gt;0.0001,I107&lt;0.1),0.36,IF(AND(B107="Mountain",I107&gt;10),2.75,IF(B107="Mountain",I107^0.44)))))))))</f>
        <v>0</v>
      </c>
      <c r="J108" s="34"/>
      <c r="K108" s="36"/>
      <c r="L108" s="13">
        <f t="shared" si="119"/>
        <v>0</v>
      </c>
      <c r="M108" s="61"/>
      <c r="N108" s="62"/>
      <c r="O108" s="39"/>
      <c r="P108" s="43"/>
      <c r="Q108" s="43"/>
      <c r="R108" s="43"/>
      <c r="S108" s="43"/>
      <c r="T108" s="44"/>
    </row>
    <row r="109" spans="1:20" ht="20.399999999999999" customHeight="1" x14ac:dyDescent="0.35">
      <c r="A109" s="66"/>
      <c r="B109" s="47" t="str">
        <f t="shared" si="120"/>
        <v>Not Selected</v>
      </c>
      <c r="C109" s="49" t="s">
        <v>6</v>
      </c>
      <c r="D109" s="51" t="s">
        <v>7</v>
      </c>
      <c r="E109" s="51" t="s">
        <v>7</v>
      </c>
      <c r="F109" s="51"/>
      <c r="G109" s="53"/>
      <c r="H109" s="31" t="s">
        <v>7</v>
      </c>
      <c r="I109" s="14">
        <f>I107</f>
        <v>0</v>
      </c>
      <c r="J109" s="55">
        <f t="shared" ref="J109" si="192">(F109*G109*H110*I110)</f>
        <v>0</v>
      </c>
      <c r="K109" s="36"/>
      <c r="L109" s="57">
        <f t="shared" ref="L109" si="193">IF(D109="Preservation", K107*L108*0.1, K107*L108)</f>
        <v>0</v>
      </c>
      <c r="M109" s="61"/>
      <c r="N109" s="62"/>
      <c r="O109" s="39"/>
      <c r="P109" s="43"/>
      <c r="Q109" s="43"/>
      <c r="R109" s="43"/>
      <c r="S109" s="43"/>
      <c r="T109" s="44"/>
    </row>
    <row r="110" spans="1:20" ht="20.399999999999999" customHeight="1" thickBot="1" x14ac:dyDescent="0.4">
      <c r="A110" s="67"/>
      <c r="B110" s="48"/>
      <c r="C110" s="50"/>
      <c r="D110" s="52"/>
      <c r="E110" s="52"/>
      <c r="F110" s="52"/>
      <c r="G110" s="54"/>
      <c r="H110" s="32">
        <f t="shared" si="123"/>
        <v>0</v>
      </c>
      <c r="I110" s="15" t="b">
        <f t="shared" ref="I110" si="194">IF(AND(B109="Piedmont",I109&gt;0.0001,I109&lt;0.1),0.41, IF(AND(B109="Piedmont",I109&gt;10), 2.45, IF(B109="Piedmont",I109^0.39, IF(AND(B109="Coastal Plain",I109&gt;0.0001,I109&lt;0.1),0.42,IF(AND(B109="Coastal Plain",I109&gt;10),2.4, IF(B109="Coastal Plain",I109^0.38, IF(AND(B109="Mountain",I109&gt;0.0001,I109&lt;0.1),0.36,IF(AND(B109="Mountain",I109&gt;10),2.75,IF(B109="Mountain",I109^0.44)))))))))</f>
        <v>0</v>
      </c>
      <c r="J110" s="56"/>
      <c r="K110" s="37"/>
      <c r="L110" s="58"/>
      <c r="M110" s="63"/>
      <c r="N110" s="64"/>
      <c r="O110" s="40"/>
      <c r="P110" s="45"/>
      <c r="Q110" s="45"/>
      <c r="R110" s="45"/>
      <c r="S110" s="45"/>
      <c r="T110" s="46"/>
    </row>
    <row r="111" spans="1:20" ht="18" customHeight="1" x14ac:dyDescent="0.35">
      <c r="A111" s="65"/>
      <c r="B111" s="68" t="s">
        <v>28</v>
      </c>
      <c r="C111" s="70" t="s">
        <v>4</v>
      </c>
      <c r="D111" s="72" t="s">
        <v>32</v>
      </c>
      <c r="E111" s="68" t="s">
        <v>7</v>
      </c>
      <c r="F111" s="68"/>
      <c r="G111" s="74"/>
      <c r="H111" s="29" t="s">
        <v>7</v>
      </c>
      <c r="I111" s="11"/>
      <c r="J111" s="33">
        <f t="shared" ref="J111" si="195">(F111*G111*H112*I112)</f>
        <v>0</v>
      </c>
      <c r="K111" s="35">
        <f t="shared" ref="K111" si="196">(J113-J111)</f>
        <v>0</v>
      </c>
      <c r="L111" s="16">
        <v>0</v>
      </c>
      <c r="M111" s="59">
        <v>1.55</v>
      </c>
      <c r="N111" s="60"/>
      <c r="O111" s="38">
        <f t="shared" ref="O111" si="197">(K111+L113)*M111</f>
        <v>0</v>
      </c>
      <c r="P111" s="41"/>
      <c r="Q111" s="41"/>
      <c r="R111" s="41"/>
      <c r="S111" s="41"/>
      <c r="T111" s="42"/>
    </row>
    <row r="112" spans="1:20" ht="36" customHeight="1" thickBot="1" x14ac:dyDescent="0.4">
      <c r="A112" s="66"/>
      <c r="B112" s="69"/>
      <c r="C112" s="71"/>
      <c r="D112" s="73"/>
      <c r="E112" s="69"/>
      <c r="F112" s="69"/>
      <c r="G112" s="75"/>
      <c r="H112" s="30" t="b">
        <f t="shared" si="117"/>
        <v>0</v>
      </c>
      <c r="I112" s="12" t="b">
        <f t="shared" ref="I112" si="198">IF(AND(B111="Piedmont",I111&gt;0.0001,I111&lt;0.1),0.41, IF(AND(B111="Piedmont",I111&gt;10), 2.45, IF(B111="Piedmont",I111^0.39, IF(AND(B111="Coastal Plain",I111&gt;0.0001,I111&lt;0.1),0.42,IF(AND(B111="Coastal Plain",I111&gt;10),2.4, IF(B111="Coastal Plain",I111^0.38, IF(AND(B111="Mountain",I111&gt;0.0001,I111&lt;0.1),0.36,IF(AND(B111="Mountain",I111&gt;10),2.75,IF(B111="Mountain",I111^0.44)))))))))</f>
        <v>0</v>
      </c>
      <c r="J112" s="34"/>
      <c r="K112" s="36"/>
      <c r="L112" s="13">
        <f t="shared" si="119"/>
        <v>0</v>
      </c>
      <c r="M112" s="61"/>
      <c r="N112" s="62"/>
      <c r="O112" s="39"/>
      <c r="P112" s="43"/>
      <c r="Q112" s="43"/>
      <c r="R112" s="43"/>
      <c r="S112" s="43"/>
      <c r="T112" s="44"/>
    </row>
    <row r="113" spans="1:20" ht="20.399999999999999" customHeight="1" x14ac:dyDescent="0.35">
      <c r="A113" s="66"/>
      <c r="B113" s="47" t="str">
        <f t="shared" si="120"/>
        <v>Not Selected</v>
      </c>
      <c r="C113" s="49" t="s">
        <v>6</v>
      </c>
      <c r="D113" s="51" t="s">
        <v>7</v>
      </c>
      <c r="E113" s="51" t="s">
        <v>7</v>
      </c>
      <c r="F113" s="51"/>
      <c r="G113" s="53"/>
      <c r="H113" s="31" t="s">
        <v>7</v>
      </c>
      <c r="I113" s="14">
        <f>I111</f>
        <v>0</v>
      </c>
      <c r="J113" s="55">
        <f t="shared" ref="J113" si="199">(F113*G113*H114*I114)</f>
        <v>0</v>
      </c>
      <c r="K113" s="36"/>
      <c r="L113" s="57">
        <f t="shared" ref="L113" si="200">IF(D113="Preservation", K111*L112*0.1, K111*L112)</f>
        <v>0</v>
      </c>
      <c r="M113" s="61"/>
      <c r="N113" s="62"/>
      <c r="O113" s="39"/>
      <c r="P113" s="43"/>
      <c r="Q113" s="43"/>
      <c r="R113" s="43"/>
      <c r="S113" s="43"/>
      <c r="T113" s="44"/>
    </row>
    <row r="114" spans="1:20" ht="20.399999999999999" customHeight="1" thickBot="1" x14ac:dyDescent="0.4">
      <c r="A114" s="67"/>
      <c r="B114" s="48"/>
      <c r="C114" s="50"/>
      <c r="D114" s="52"/>
      <c r="E114" s="52"/>
      <c r="F114" s="52"/>
      <c r="G114" s="54"/>
      <c r="H114" s="32">
        <f t="shared" si="123"/>
        <v>0</v>
      </c>
      <c r="I114" s="15" t="b">
        <f t="shared" ref="I114" si="201">IF(AND(B113="Piedmont",I113&gt;0.0001,I113&lt;0.1),0.41, IF(AND(B113="Piedmont",I113&gt;10), 2.45, IF(B113="Piedmont",I113^0.39, IF(AND(B113="Coastal Plain",I113&gt;0.0001,I113&lt;0.1),0.42,IF(AND(B113="Coastal Plain",I113&gt;10),2.4, IF(B113="Coastal Plain",I113^0.38, IF(AND(B113="Mountain",I113&gt;0.0001,I113&lt;0.1),0.36,IF(AND(B113="Mountain",I113&gt;10),2.75,IF(B113="Mountain",I113^0.44)))))))))</f>
        <v>0</v>
      </c>
      <c r="J114" s="56"/>
      <c r="K114" s="37"/>
      <c r="L114" s="58"/>
      <c r="M114" s="63"/>
      <c r="N114" s="64"/>
      <c r="O114" s="40"/>
      <c r="P114" s="45"/>
      <c r="Q114" s="45"/>
      <c r="R114" s="45"/>
      <c r="S114" s="45"/>
      <c r="T114" s="46"/>
    </row>
    <row r="115" spans="1:20" ht="18" customHeight="1" x14ac:dyDescent="0.35">
      <c r="A115" s="65"/>
      <c r="B115" s="68" t="s">
        <v>28</v>
      </c>
      <c r="C115" s="70" t="s">
        <v>4</v>
      </c>
      <c r="D115" s="72" t="s">
        <v>32</v>
      </c>
      <c r="E115" s="68" t="s">
        <v>7</v>
      </c>
      <c r="F115" s="68"/>
      <c r="G115" s="74"/>
      <c r="H115" s="29" t="s">
        <v>7</v>
      </c>
      <c r="I115" s="11"/>
      <c r="J115" s="33">
        <f t="shared" ref="J115" si="202">(F115*G115*H116*I116)</f>
        <v>0</v>
      </c>
      <c r="K115" s="35">
        <f t="shared" ref="K115" si="203">(J117-J115)</f>
        <v>0</v>
      </c>
      <c r="L115" s="16">
        <v>0</v>
      </c>
      <c r="M115" s="59">
        <v>1.55</v>
      </c>
      <c r="N115" s="60"/>
      <c r="O115" s="38">
        <f t="shared" ref="O115" si="204">(K115+L117)*M115</f>
        <v>0</v>
      </c>
      <c r="P115" s="41"/>
      <c r="Q115" s="41"/>
      <c r="R115" s="41"/>
      <c r="S115" s="41"/>
      <c r="T115" s="42"/>
    </row>
    <row r="116" spans="1:20" ht="31.8" customHeight="1" thickBot="1" x14ac:dyDescent="0.4">
      <c r="A116" s="66"/>
      <c r="B116" s="69"/>
      <c r="C116" s="71"/>
      <c r="D116" s="73"/>
      <c r="E116" s="69"/>
      <c r="F116" s="69"/>
      <c r="G116" s="75"/>
      <c r="H116" s="30" t="b">
        <f t="shared" si="117"/>
        <v>0</v>
      </c>
      <c r="I116" s="12" t="b">
        <f t="shared" ref="I116" si="205">IF(AND(B115="Piedmont",I115&gt;0.0001,I115&lt;0.1),0.41, IF(AND(B115="Piedmont",I115&gt;10), 2.45, IF(B115="Piedmont",I115^0.39, IF(AND(B115="Coastal Plain",I115&gt;0.0001,I115&lt;0.1),0.42,IF(AND(B115="Coastal Plain",I115&gt;10),2.4, IF(B115="Coastal Plain",I115^0.38, IF(AND(B115="Mountain",I115&gt;0.0001,I115&lt;0.1),0.36,IF(AND(B115="Mountain",I115&gt;10),2.75,IF(B115="Mountain",I115^0.44)))))))))</f>
        <v>0</v>
      </c>
      <c r="J116" s="34"/>
      <c r="K116" s="36"/>
      <c r="L116" s="13">
        <f t="shared" si="119"/>
        <v>0</v>
      </c>
      <c r="M116" s="61"/>
      <c r="N116" s="62"/>
      <c r="O116" s="39"/>
      <c r="P116" s="43"/>
      <c r="Q116" s="43"/>
      <c r="R116" s="43"/>
      <c r="S116" s="43"/>
      <c r="T116" s="44"/>
    </row>
    <row r="117" spans="1:20" ht="20.399999999999999" customHeight="1" x14ac:dyDescent="0.35">
      <c r="A117" s="66"/>
      <c r="B117" s="47" t="str">
        <f t="shared" si="120"/>
        <v>Not Selected</v>
      </c>
      <c r="C117" s="49" t="s">
        <v>6</v>
      </c>
      <c r="D117" s="51" t="s">
        <v>7</v>
      </c>
      <c r="E117" s="51" t="s">
        <v>7</v>
      </c>
      <c r="F117" s="51"/>
      <c r="G117" s="53"/>
      <c r="H117" s="31" t="s">
        <v>7</v>
      </c>
      <c r="I117" s="14">
        <f>I115</f>
        <v>0</v>
      </c>
      <c r="J117" s="55">
        <f t="shared" ref="J117" si="206">(F117*G117*H118*I118)</f>
        <v>0</v>
      </c>
      <c r="K117" s="36"/>
      <c r="L117" s="57">
        <f t="shared" ref="L117" si="207">IF(D117="Preservation", K115*L116*0.1, K115*L116)</f>
        <v>0</v>
      </c>
      <c r="M117" s="61"/>
      <c r="N117" s="62"/>
      <c r="O117" s="39"/>
      <c r="P117" s="43"/>
      <c r="Q117" s="43"/>
      <c r="R117" s="43"/>
      <c r="S117" s="43"/>
      <c r="T117" s="44"/>
    </row>
    <row r="118" spans="1:20" ht="20.399999999999999" customHeight="1" thickBot="1" x14ac:dyDescent="0.4">
      <c r="A118" s="67"/>
      <c r="B118" s="48"/>
      <c r="C118" s="50"/>
      <c r="D118" s="52"/>
      <c r="E118" s="52"/>
      <c r="F118" s="52"/>
      <c r="G118" s="54"/>
      <c r="H118" s="32">
        <f t="shared" si="123"/>
        <v>0</v>
      </c>
      <c r="I118" s="15" t="b">
        <f t="shared" ref="I118" si="208">IF(AND(B117="Piedmont",I117&gt;0.0001,I117&lt;0.1),0.41, IF(AND(B117="Piedmont",I117&gt;10), 2.45, IF(B117="Piedmont",I117^0.39, IF(AND(B117="Coastal Plain",I117&gt;0.0001,I117&lt;0.1),0.42,IF(AND(B117="Coastal Plain",I117&gt;10),2.4, IF(B117="Coastal Plain",I117^0.38, IF(AND(B117="Mountain",I117&gt;0.0001,I117&lt;0.1),0.36,IF(AND(B117="Mountain",I117&gt;10),2.75,IF(B117="Mountain",I117^0.44)))))))))</f>
        <v>0</v>
      </c>
      <c r="J118" s="56"/>
      <c r="K118" s="37"/>
      <c r="L118" s="58"/>
      <c r="M118" s="63"/>
      <c r="N118" s="64"/>
      <c r="O118" s="40"/>
      <c r="P118" s="45"/>
      <c r="Q118" s="45"/>
      <c r="R118" s="45"/>
      <c r="S118" s="45"/>
      <c r="T118" s="46"/>
    </row>
    <row r="119" spans="1:20" ht="18" customHeight="1" x14ac:dyDescent="0.35">
      <c r="A119" s="65"/>
      <c r="B119" s="68" t="s">
        <v>28</v>
      </c>
      <c r="C119" s="70" t="s">
        <v>4</v>
      </c>
      <c r="D119" s="72" t="s">
        <v>32</v>
      </c>
      <c r="E119" s="68" t="s">
        <v>7</v>
      </c>
      <c r="F119" s="68"/>
      <c r="G119" s="74"/>
      <c r="H119" s="29" t="s">
        <v>7</v>
      </c>
      <c r="I119" s="11"/>
      <c r="J119" s="33">
        <f t="shared" ref="J119" si="209">(F119*G119*H120*I120)</f>
        <v>0</v>
      </c>
      <c r="K119" s="35">
        <f t="shared" ref="K119" si="210">(J121-J119)</f>
        <v>0</v>
      </c>
      <c r="L119" s="16">
        <v>0</v>
      </c>
      <c r="M119" s="59">
        <v>1.55</v>
      </c>
      <c r="N119" s="60"/>
      <c r="O119" s="38">
        <f t="shared" ref="O119" si="211">(K119+L121)*M119</f>
        <v>0</v>
      </c>
      <c r="P119" s="41"/>
      <c r="Q119" s="41"/>
      <c r="R119" s="41"/>
      <c r="S119" s="41"/>
      <c r="T119" s="42"/>
    </row>
    <row r="120" spans="1:20" ht="31.2" customHeight="1" thickBot="1" x14ac:dyDescent="0.4">
      <c r="A120" s="66"/>
      <c r="B120" s="69"/>
      <c r="C120" s="71"/>
      <c r="D120" s="73"/>
      <c r="E120" s="69"/>
      <c r="F120" s="69"/>
      <c r="G120" s="75"/>
      <c r="H120" s="30" t="b">
        <f t="shared" si="117"/>
        <v>0</v>
      </c>
      <c r="I120" s="12" t="b">
        <f t="shared" ref="I120" si="212">IF(AND(B119="Piedmont",I119&gt;0.0001,I119&lt;0.1),0.41, IF(AND(B119="Piedmont",I119&gt;10), 2.45, IF(B119="Piedmont",I119^0.39, IF(AND(B119="Coastal Plain",I119&gt;0.0001,I119&lt;0.1),0.42,IF(AND(B119="Coastal Plain",I119&gt;10),2.4, IF(B119="Coastal Plain",I119^0.38, IF(AND(B119="Mountain",I119&gt;0.0001,I119&lt;0.1),0.36,IF(AND(B119="Mountain",I119&gt;10),2.75,IF(B119="Mountain",I119^0.44)))))))))</f>
        <v>0</v>
      </c>
      <c r="J120" s="34"/>
      <c r="K120" s="36"/>
      <c r="L120" s="13">
        <f t="shared" si="119"/>
        <v>0</v>
      </c>
      <c r="M120" s="61"/>
      <c r="N120" s="62"/>
      <c r="O120" s="39"/>
      <c r="P120" s="43"/>
      <c r="Q120" s="43"/>
      <c r="R120" s="43"/>
      <c r="S120" s="43"/>
      <c r="T120" s="44"/>
    </row>
    <row r="121" spans="1:20" ht="20.399999999999999" customHeight="1" x14ac:dyDescent="0.35">
      <c r="A121" s="66"/>
      <c r="B121" s="47" t="str">
        <f t="shared" si="120"/>
        <v>Not Selected</v>
      </c>
      <c r="C121" s="49" t="s">
        <v>6</v>
      </c>
      <c r="D121" s="51" t="s">
        <v>7</v>
      </c>
      <c r="E121" s="51" t="s">
        <v>7</v>
      </c>
      <c r="F121" s="51"/>
      <c r="G121" s="53"/>
      <c r="H121" s="31" t="s">
        <v>7</v>
      </c>
      <c r="I121" s="14">
        <f>I119</f>
        <v>0</v>
      </c>
      <c r="J121" s="55">
        <f t="shared" ref="J121" si="213">(F121*G121*H122*I122)</f>
        <v>0</v>
      </c>
      <c r="K121" s="36"/>
      <c r="L121" s="57">
        <f t="shared" ref="L121" si="214">IF(D121="Preservation", K119*L120*0.1, K119*L120)</f>
        <v>0</v>
      </c>
      <c r="M121" s="61"/>
      <c r="N121" s="62"/>
      <c r="O121" s="39"/>
      <c r="P121" s="43"/>
      <c r="Q121" s="43"/>
      <c r="R121" s="43"/>
      <c r="S121" s="43"/>
      <c r="T121" s="44"/>
    </row>
    <row r="122" spans="1:20" ht="20.399999999999999" customHeight="1" thickBot="1" x14ac:dyDescent="0.4">
      <c r="A122" s="67"/>
      <c r="B122" s="48"/>
      <c r="C122" s="50"/>
      <c r="D122" s="52"/>
      <c r="E122" s="52"/>
      <c r="F122" s="52"/>
      <c r="G122" s="54"/>
      <c r="H122" s="32">
        <f t="shared" si="123"/>
        <v>0</v>
      </c>
      <c r="I122" s="15" t="b">
        <f t="shared" ref="I122" si="215">IF(AND(B121="Piedmont",I121&gt;0.0001,I121&lt;0.1),0.41, IF(AND(B121="Piedmont",I121&gt;10), 2.45, IF(B121="Piedmont",I121^0.39, IF(AND(B121="Coastal Plain",I121&gt;0.0001,I121&lt;0.1),0.42,IF(AND(B121="Coastal Plain",I121&gt;10),2.4, IF(B121="Coastal Plain",I121^0.38, IF(AND(B121="Mountain",I121&gt;0.0001,I121&lt;0.1),0.36,IF(AND(B121="Mountain",I121&gt;10),2.75,IF(B121="Mountain",I121^0.44)))))))))</f>
        <v>0</v>
      </c>
      <c r="J122" s="56"/>
      <c r="K122" s="37"/>
      <c r="L122" s="58"/>
      <c r="M122" s="63"/>
      <c r="N122" s="64"/>
      <c r="O122" s="40"/>
      <c r="P122" s="45"/>
      <c r="Q122" s="45"/>
      <c r="R122" s="45"/>
      <c r="S122" s="45"/>
      <c r="T122" s="46"/>
    </row>
    <row r="123" spans="1:20" ht="18" customHeight="1" x14ac:dyDescent="0.35">
      <c r="A123" s="65"/>
      <c r="B123" s="68" t="s">
        <v>28</v>
      </c>
      <c r="C123" s="70" t="s">
        <v>4</v>
      </c>
      <c r="D123" s="72" t="s">
        <v>32</v>
      </c>
      <c r="E123" s="68" t="s">
        <v>7</v>
      </c>
      <c r="F123" s="68"/>
      <c r="G123" s="74"/>
      <c r="H123" s="29" t="s">
        <v>7</v>
      </c>
      <c r="I123" s="11"/>
      <c r="J123" s="33">
        <f t="shared" ref="J123" si="216">(F123*G123*H124*I124)</f>
        <v>0</v>
      </c>
      <c r="K123" s="35">
        <f t="shared" ref="K123" si="217">(J125-J123)</f>
        <v>0</v>
      </c>
      <c r="L123" s="16">
        <v>0</v>
      </c>
      <c r="M123" s="59">
        <v>1.55</v>
      </c>
      <c r="N123" s="60"/>
      <c r="O123" s="38">
        <f t="shared" ref="O123" si="218">(K123+L125)*M123</f>
        <v>0</v>
      </c>
      <c r="P123" s="41"/>
      <c r="Q123" s="41"/>
      <c r="R123" s="41"/>
      <c r="S123" s="41"/>
      <c r="T123" s="42"/>
    </row>
    <row r="124" spans="1:20" ht="33" customHeight="1" thickBot="1" x14ac:dyDescent="0.4">
      <c r="A124" s="66"/>
      <c r="B124" s="69"/>
      <c r="C124" s="71"/>
      <c r="D124" s="73"/>
      <c r="E124" s="69"/>
      <c r="F124" s="69"/>
      <c r="G124" s="75"/>
      <c r="H124" s="30" t="b">
        <f t="shared" si="117"/>
        <v>0</v>
      </c>
      <c r="I124" s="12" t="b">
        <f t="shared" ref="I124" si="219">IF(AND(B123="Piedmont",I123&gt;0.0001,I123&lt;0.1),0.41, IF(AND(B123="Piedmont",I123&gt;10), 2.45, IF(B123="Piedmont",I123^0.39, IF(AND(B123="Coastal Plain",I123&gt;0.0001,I123&lt;0.1),0.42,IF(AND(B123="Coastal Plain",I123&gt;10),2.4, IF(B123="Coastal Plain",I123^0.38, IF(AND(B123="Mountain",I123&gt;0.0001,I123&lt;0.1),0.36,IF(AND(B123="Mountain",I123&gt;10),2.75,IF(B123="Mountain",I123^0.44)))))))))</f>
        <v>0</v>
      </c>
      <c r="J124" s="34"/>
      <c r="K124" s="36"/>
      <c r="L124" s="13">
        <f t="shared" si="119"/>
        <v>0</v>
      </c>
      <c r="M124" s="61"/>
      <c r="N124" s="62"/>
      <c r="O124" s="39"/>
      <c r="P124" s="43"/>
      <c r="Q124" s="43"/>
      <c r="R124" s="43"/>
      <c r="S124" s="43"/>
      <c r="T124" s="44"/>
    </row>
    <row r="125" spans="1:20" ht="20.399999999999999" customHeight="1" x14ac:dyDescent="0.35">
      <c r="A125" s="66"/>
      <c r="B125" s="47" t="str">
        <f t="shared" si="120"/>
        <v>Not Selected</v>
      </c>
      <c r="C125" s="49" t="s">
        <v>6</v>
      </c>
      <c r="D125" s="51" t="s">
        <v>7</v>
      </c>
      <c r="E125" s="51" t="s">
        <v>7</v>
      </c>
      <c r="F125" s="51"/>
      <c r="G125" s="53"/>
      <c r="H125" s="31" t="s">
        <v>7</v>
      </c>
      <c r="I125" s="14">
        <f>I123</f>
        <v>0</v>
      </c>
      <c r="J125" s="55">
        <f t="shared" ref="J125" si="220">(F125*G125*H126*I126)</f>
        <v>0</v>
      </c>
      <c r="K125" s="36"/>
      <c r="L125" s="57">
        <f t="shared" ref="L125" si="221">IF(D125="Preservation", K123*L124*0.1, K123*L124)</f>
        <v>0</v>
      </c>
      <c r="M125" s="61"/>
      <c r="N125" s="62"/>
      <c r="O125" s="39"/>
      <c r="P125" s="43"/>
      <c r="Q125" s="43"/>
      <c r="R125" s="43"/>
      <c r="S125" s="43"/>
      <c r="T125" s="44"/>
    </row>
    <row r="126" spans="1:20" ht="20.399999999999999" customHeight="1" thickBot="1" x14ac:dyDescent="0.4">
      <c r="A126" s="67"/>
      <c r="B126" s="48"/>
      <c r="C126" s="50"/>
      <c r="D126" s="52"/>
      <c r="E126" s="52"/>
      <c r="F126" s="52"/>
      <c r="G126" s="54"/>
      <c r="H126" s="32">
        <f t="shared" si="123"/>
        <v>0</v>
      </c>
      <c r="I126" s="15" t="b">
        <f t="shared" ref="I126" si="222">IF(AND(B125="Piedmont",I125&gt;0.0001,I125&lt;0.1),0.41, IF(AND(B125="Piedmont",I125&gt;10), 2.45, IF(B125="Piedmont",I125^0.39, IF(AND(B125="Coastal Plain",I125&gt;0.0001,I125&lt;0.1),0.42,IF(AND(B125="Coastal Plain",I125&gt;10),2.4, IF(B125="Coastal Plain",I125^0.38, IF(AND(B125="Mountain",I125&gt;0.0001,I125&lt;0.1),0.36,IF(AND(B125="Mountain",I125&gt;10),2.75,IF(B125="Mountain",I125^0.44)))))))))</f>
        <v>0</v>
      </c>
      <c r="J126" s="56"/>
      <c r="K126" s="37"/>
      <c r="L126" s="58"/>
      <c r="M126" s="63"/>
      <c r="N126" s="64"/>
      <c r="O126" s="40"/>
      <c r="P126" s="45"/>
      <c r="Q126" s="45"/>
      <c r="R126" s="45"/>
      <c r="S126" s="45"/>
      <c r="T126" s="46"/>
    </row>
  </sheetData>
  <sheetProtection algorithmName="SHA-512" hashValue="tY9MUku389Jf7SnJlFNaJrCXGY7HO8C5heD8AHaOSwCS6VruM/1MfmbY7N0//VLCLLSd7kxZlpPWr6PpEBBzLg==" saltValue="R1xvD19qzq2lfDP8YN+ZkA==" spinCount="100000" sheet="1" formatCells="0" formatColumns="0" formatRows="0" insertColumns="0" insertRows="0" insertHyperlinks="0" deleteColumns="0" deleteRows="0" selectLockedCells="1" sort="0" autoFilter="0" pivotTables="0"/>
  <mergeCells count="617">
    <mergeCell ref="M19:N22"/>
    <mergeCell ref="M23:N26"/>
    <mergeCell ref="M27:N30"/>
    <mergeCell ref="M31:N34"/>
    <mergeCell ref="M35:N38"/>
    <mergeCell ref="M39:N42"/>
    <mergeCell ref="M43:N46"/>
    <mergeCell ref="O123:O126"/>
    <mergeCell ref="P123:T126"/>
    <mergeCell ref="B125:B126"/>
    <mergeCell ref="C125:C126"/>
    <mergeCell ref="D125:D126"/>
    <mergeCell ref="E125:E126"/>
    <mergeCell ref="F125:F126"/>
    <mergeCell ref="G125:G126"/>
    <mergeCell ref="J125:J126"/>
    <mergeCell ref="L125:L126"/>
    <mergeCell ref="B123:B124"/>
    <mergeCell ref="C123:C124"/>
    <mergeCell ref="D123:D124"/>
    <mergeCell ref="E123:E124"/>
    <mergeCell ref="F123:F124"/>
    <mergeCell ref="G123:G124"/>
    <mergeCell ref="J123:J124"/>
    <mergeCell ref="K123:K126"/>
    <mergeCell ref="M123:N126"/>
    <mergeCell ref="D119:D120"/>
    <mergeCell ref="E119:E120"/>
    <mergeCell ref="F119:F120"/>
    <mergeCell ref="G119:G120"/>
    <mergeCell ref="J119:J120"/>
    <mergeCell ref="K119:K122"/>
    <mergeCell ref="O119:O122"/>
    <mergeCell ref="P119:T122"/>
    <mergeCell ref="B121:B122"/>
    <mergeCell ref="C121:C122"/>
    <mergeCell ref="D121:D122"/>
    <mergeCell ref="E121:E122"/>
    <mergeCell ref="F121:F122"/>
    <mergeCell ref="G121:G122"/>
    <mergeCell ref="J121:J122"/>
    <mergeCell ref="L121:L122"/>
    <mergeCell ref="M119:N122"/>
    <mergeCell ref="A123:A126"/>
    <mergeCell ref="O115:O118"/>
    <mergeCell ref="P115:T118"/>
    <mergeCell ref="B117:B118"/>
    <mergeCell ref="C117:C118"/>
    <mergeCell ref="D117:D118"/>
    <mergeCell ref="E117:E118"/>
    <mergeCell ref="F117:F118"/>
    <mergeCell ref="G117:G118"/>
    <mergeCell ref="J117:J118"/>
    <mergeCell ref="L117:L118"/>
    <mergeCell ref="M115:N118"/>
    <mergeCell ref="A115:A118"/>
    <mergeCell ref="B115:B116"/>
    <mergeCell ref="C115:C116"/>
    <mergeCell ref="D115:D116"/>
    <mergeCell ref="E115:E116"/>
    <mergeCell ref="F115:F116"/>
    <mergeCell ref="G115:G116"/>
    <mergeCell ref="J115:J116"/>
    <mergeCell ref="K115:K118"/>
    <mergeCell ref="A119:A122"/>
    <mergeCell ref="B119:B120"/>
    <mergeCell ref="C119:C120"/>
    <mergeCell ref="O111:O114"/>
    <mergeCell ref="P111:T114"/>
    <mergeCell ref="B113:B114"/>
    <mergeCell ref="C113:C114"/>
    <mergeCell ref="D113:D114"/>
    <mergeCell ref="E113:E114"/>
    <mergeCell ref="F113:F114"/>
    <mergeCell ref="G113:G114"/>
    <mergeCell ref="J113:J114"/>
    <mergeCell ref="L113:L114"/>
    <mergeCell ref="M111:N114"/>
    <mergeCell ref="A111:A114"/>
    <mergeCell ref="B111:B112"/>
    <mergeCell ref="C111:C112"/>
    <mergeCell ref="D111:D112"/>
    <mergeCell ref="E111:E112"/>
    <mergeCell ref="F111:F112"/>
    <mergeCell ref="G111:G112"/>
    <mergeCell ref="J111:J112"/>
    <mergeCell ref="K111:K114"/>
    <mergeCell ref="O107:O110"/>
    <mergeCell ref="P107:T110"/>
    <mergeCell ref="B109:B110"/>
    <mergeCell ref="C109:C110"/>
    <mergeCell ref="D109:D110"/>
    <mergeCell ref="E109:E110"/>
    <mergeCell ref="F109:F110"/>
    <mergeCell ref="G109:G110"/>
    <mergeCell ref="J109:J110"/>
    <mergeCell ref="L109:L110"/>
    <mergeCell ref="M107:N110"/>
    <mergeCell ref="A107:A110"/>
    <mergeCell ref="B107:B108"/>
    <mergeCell ref="C107:C108"/>
    <mergeCell ref="D107:D108"/>
    <mergeCell ref="E107:E108"/>
    <mergeCell ref="F107:F108"/>
    <mergeCell ref="G107:G108"/>
    <mergeCell ref="J107:J108"/>
    <mergeCell ref="K107:K110"/>
    <mergeCell ref="O103:O106"/>
    <mergeCell ref="P103:T106"/>
    <mergeCell ref="B105:B106"/>
    <mergeCell ref="C105:C106"/>
    <mergeCell ref="D105:D106"/>
    <mergeCell ref="E105:E106"/>
    <mergeCell ref="F105:F106"/>
    <mergeCell ref="G105:G106"/>
    <mergeCell ref="J105:J106"/>
    <mergeCell ref="L105:L106"/>
    <mergeCell ref="M103:N106"/>
    <mergeCell ref="A103:A106"/>
    <mergeCell ref="B103:B104"/>
    <mergeCell ref="C103:C104"/>
    <mergeCell ref="D103:D104"/>
    <mergeCell ref="E103:E104"/>
    <mergeCell ref="F103:F104"/>
    <mergeCell ref="G103:G104"/>
    <mergeCell ref="J103:J104"/>
    <mergeCell ref="K103:K106"/>
    <mergeCell ref="O99:O102"/>
    <mergeCell ref="P99:T102"/>
    <mergeCell ref="B101:B102"/>
    <mergeCell ref="C101:C102"/>
    <mergeCell ref="D101:D102"/>
    <mergeCell ref="E101:E102"/>
    <mergeCell ref="F101:F102"/>
    <mergeCell ref="G101:G102"/>
    <mergeCell ref="J101:J102"/>
    <mergeCell ref="L101:L102"/>
    <mergeCell ref="M99:N102"/>
    <mergeCell ref="A99:A102"/>
    <mergeCell ref="B99:B100"/>
    <mergeCell ref="C99:C100"/>
    <mergeCell ref="D99:D100"/>
    <mergeCell ref="E99:E100"/>
    <mergeCell ref="F99:F100"/>
    <mergeCell ref="G99:G100"/>
    <mergeCell ref="J99:J100"/>
    <mergeCell ref="K99:K102"/>
    <mergeCell ref="O95:O98"/>
    <mergeCell ref="P95:T98"/>
    <mergeCell ref="B97:B98"/>
    <mergeCell ref="C97:C98"/>
    <mergeCell ref="D97:D98"/>
    <mergeCell ref="E97:E98"/>
    <mergeCell ref="F97:F98"/>
    <mergeCell ref="G97:G98"/>
    <mergeCell ref="J97:J98"/>
    <mergeCell ref="L97:L98"/>
    <mergeCell ref="M95:N98"/>
    <mergeCell ref="A95:A98"/>
    <mergeCell ref="B95:B96"/>
    <mergeCell ref="C95:C96"/>
    <mergeCell ref="D95:D96"/>
    <mergeCell ref="E95:E96"/>
    <mergeCell ref="F95:F96"/>
    <mergeCell ref="G95:G96"/>
    <mergeCell ref="J95:J96"/>
    <mergeCell ref="K95:K98"/>
    <mergeCell ref="O91:O94"/>
    <mergeCell ref="P91:T94"/>
    <mergeCell ref="B93:B94"/>
    <mergeCell ref="C93:C94"/>
    <mergeCell ref="D93:D94"/>
    <mergeCell ref="E93:E94"/>
    <mergeCell ref="F93:F94"/>
    <mergeCell ref="G93:G94"/>
    <mergeCell ref="J93:J94"/>
    <mergeCell ref="L93:L94"/>
    <mergeCell ref="M91:N94"/>
    <mergeCell ref="A91:A94"/>
    <mergeCell ref="B91:B92"/>
    <mergeCell ref="C91:C92"/>
    <mergeCell ref="D91:D92"/>
    <mergeCell ref="E91:E92"/>
    <mergeCell ref="F91:F92"/>
    <mergeCell ref="G91:G92"/>
    <mergeCell ref="J91:J92"/>
    <mergeCell ref="K91:K94"/>
    <mergeCell ref="O87:O90"/>
    <mergeCell ref="P87:T90"/>
    <mergeCell ref="B89:B90"/>
    <mergeCell ref="C89:C90"/>
    <mergeCell ref="D89:D90"/>
    <mergeCell ref="E89:E90"/>
    <mergeCell ref="F89:F90"/>
    <mergeCell ref="G89:G90"/>
    <mergeCell ref="J89:J90"/>
    <mergeCell ref="L89:L90"/>
    <mergeCell ref="M87:N90"/>
    <mergeCell ref="A87:A90"/>
    <mergeCell ref="B87:B88"/>
    <mergeCell ref="C87:C88"/>
    <mergeCell ref="D87:D88"/>
    <mergeCell ref="E87:E88"/>
    <mergeCell ref="F87:F88"/>
    <mergeCell ref="G87:G88"/>
    <mergeCell ref="J87:J88"/>
    <mergeCell ref="K87:K90"/>
    <mergeCell ref="O83:O86"/>
    <mergeCell ref="P83:T86"/>
    <mergeCell ref="B85:B86"/>
    <mergeCell ref="C85:C86"/>
    <mergeCell ref="D85:D86"/>
    <mergeCell ref="E85:E86"/>
    <mergeCell ref="F85:F86"/>
    <mergeCell ref="G85:G86"/>
    <mergeCell ref="J85:J86"/>
    <mergeCell ref="L85:L86"/>
    <mergeCell ref="M83:N86"/>
    <mergeCell ref="A83:A86"/>
    <mergeCell ref="B83:B84"/>
    <mergeCell ref="C83:C84"/>
    <mergeCell ref="D83:D84"/>
    <mergeCell ref="E83:E84"/>
    <mergeCell ref="F83:F84"/>
    <mergeCell ref="G83:G84"/>
    <mergeCell ref="J83:J84"/>
    <mergeCell ref="K83:K86"/>
    <mergeCell ref="O79:O82"/>
    <mergeCell ref="P79:T82"/>
    <mergeCell ref="B81:B82"/>
    <mergeCell ref="C81:C82"/>
    <mergeCell ref="D81:D82"/>
    <mergeCell ref="E81:E82"/>
    <mergeCell ref="F81:F82"/>
    <mergeCell ref="G81:G82"/>
    <mergeCell ref="J81:J82"/>
    <mergeCell ref="L81:L82"/>
    <mergeCell ref="M79:N82"/>
    <mergeCell ref="A79:A82"/>
    <mergeCell ref="B79:B80"/>
    <mergeCell ref="C79:C80"/>
    <mergeCell ref="D79:D80"/>
    <mergeCell ref="E79:E80"/>
    <mergeCell ref="F79:F80"/>
    <mergeCell ref="G79:G80"/>
    <mergeCell ref="J79:J80"/>
    <mergeCell ref="K79:K82"/>
    <mergeCell ref="O75:O78"/>
    <mergeCell ref="P75:T78"/>
    <mergeCell ref="B77:B78"/>
    <mergeCell ref="C77:C78"/>
    <mergeCell ref="D77:D78"/>
    <mergeCell ref="E77:E78"/>
    <mergeCell ref="F77:F78"/>
    <mergeCell ref="G77:G78"/>
    <mergeCell ref="J77:J78"/>
    <mergeCell ref="L77:L78"/>
    <mergeCell ref="M75:N78"/>
    <mergeCell ref="A75:A78"/>
    <mergeCell ref="B75:B76"/>
    <mergeCell ref="C75:C76"/>
    <mergeCell ref="D75:D76"/>
    <mergeCell ref="E75:E76"/>
    <mergeCell ref="F75:F76"/>
    <mergeCell ref="G75:G76"/>
    <mergeCell ref="J75:J76"/>
    <mergeCell ref="K75:K78"/>
    <mergeCell ref="O71:O74"/>
    <mergeCell ref="P71:T74"/>
    <mergeCell ref="B73:B74"/>
    <mergeCell ref="C73:C74"/>
    <mergeCell ref="D73:D74"/>
    <mergeCell ref="E73:E74"/>
    <mergeCell ref="F73:F74"/>
    <mergeCell ref="G73:G74"/>
    <mergeCell ref="J73:J74"/>
    <mergeCell ref="L73:L74"/>
    <mergeCell ref="M71:N74"/>
    <mergeCell ref="A71:A74"/>
    <mergeCell ref="B71:B72"/>
    <mergeCell ref="C71:C72"/>
    <mergeCell ref="D71:D72"/>
    <mergeCell ref="E71:E72"/>
    <mergeCell ref="F71:F72"/>
    <mergeCell ref="G71:G72"/>
    <mergeCell ref="J71:J72"/>
    <mergeCell ref="K71:K74"/>
    <mergeCell ref="O67:O70"/>
    <mergeCell ref="P67:T70"/>
    <mergeCell ref="B69:B70"/>
    <mergeCell ref="C69:C70"/>
    <mergeCell ref="D69:D70"/>
    <mergeCell ref="E69:E70"/>
    <mergeCell ref="F69:F70"/>
    <mergeCell ref="G69:G70"/>
    <mergeCell ref="J69:J70"/>
    <mergeCell ref="L69:L70"/>
    <mergeCell ref="M67:N70"/>
    <mergeCell ref="A67:A70"/>
    <mergeCell ref="B67:B68"/>
    <mergeCell ref="C67:C68"/>
    <mergeCell ref="D67:D68"/>
    <mergeCell ref="E67:E68"/>
    <mergeCell ref="F67:F68"/>
    <mergeCell ref="G67:G68"/>
    <mergeCell ref="J67:J68"/>
    <mergeCell ref="K67:K70"/>
    <mergeCell ref="O55:O58"/>
    <mergeCell ref="P55:T58"/>
    <mergeCell ref="B57:B58"/>
    <mergeCell ref="C57:C58"/>
    <mergeCell ref="D57:D58"/>
    <mergeCell ref="E57:E58"/>
    <mergeCell ref="F57:F58"/>
    <mergeCell ref="G57:G58"/>
    <mergeCell ref="J57:J58"/>
    <mergeCell ref="L57:L58"/>
    <mergeCell ref="M55:N58"/>
    <mergeCell ref="A55:A58"/>
    <mergeCell ref="B55:B56"/>
    <mergeCell ref="C55:C56"/>
    <mergeCell ref="D55:D56"/>
    <mergeCell ref="E55:E56"/>
    <mergeCell ref="F55:F56"/>
    <mergeCell ref="G55:G56"/>
    <mergeCell ref="J55:J56"/>
    <mergeCell ref="K55:K58"/>
    <mergeCell ref="O39:O42"/>
    <mergeCell ref="C41:C42"/>
    <mergeCell ref="D41:D42"/>
    <mergeCell ref="E41:E42"/>
    <mergeCell ref="F41:F42"/>
    <mergeCell ref="G41:G42"/>
    <mergeCell ref="J41:J42"/>
    <mergeCell ref="L41:L42"/>
    <mergeCell ref="O47:O50"/>
    <mergeCell ref="C49:C50"/>
    <mergeCell ref="D49:D50"/>
    <mergeCell ref="E49:E50"/>
    <mergeCell ref="F49:F50"/>
    <mergeCell ref="G49:G50"/>
    <mergeCell ref="J49:J50"/>
    <mergeCell ref="L49:L50"/>
    <mergeCell ref="G47:G48"/>
    <mergeCell ref="J47:J48"/>
    <mergeCell ref="K47:K50"/>
    <mergeCell ref="M47:N50"/>
    <mergeCell ref="J43:J44"/>
    <mergeCell ref="K43:K46"/>
    <mergeCell ref="O43:O46"/>
    <mergeCell ref="J39:J40"/>
    <mergeCell ref="K39:K42"/>
    <mergeCell ref="A7:B7"/>
    <mergeCell ref="C4:E4"/>
    <mergeCell ref="C5:E5"/>
    <mergeCell ref="C6:E6"/>
    <mergeCell ref="C7:E7"/>
    <mergeCell ref="G19:G20"/>
    <mergeCell ref="F15:F16"/>
    <mergeCell ref="G33:G34"/>
    <mergeCell ref="F23:F24"/>
    <mergeCell ref="G23:G24"/>
    <mergeCell ref="E35:E36"/>
    <mergeCell ref="E37:E38"/>
    <mergeCell ref="F25:F26"/>
    <mergeCell ref="K31:K34"/>
    <mergeCell ref="F27:F28"/>
    <mergeCell ref="J37:J38"/>
    <mergeCell ref="K27:K30"/>
    <mergeCell ref="J27:J28"/>
    <mergeCell ref="J33:J34"/>
    <mergeCell ref="F31:F32"/>
    <mergeCell ref="G31:G32"/>
    <mergeCell ref="E15:E16"/>
    <mergeCell ref="E29:E30"/>
    <mergeCell ref="K11:K14"/>
    <mergeCell ref="J15:J16"/>
    <mergeCell ref="J23:J24"/>
    <mergeCell ref="J25:J26"/>
    <mergeCell ref="L25:L26"/>
    <mergeCell ref="L33:L34"/>
    <mergeCell ref="J31:J32"/>
    <mergeCell ref="A1:T2"/>
    <mergeCell ref="A3:K3"/>
    <mergeCell ref="F5:G5"/>
    <mergeCell ref="H5:K5"/>
    <mergeCell ref="F6:G6"/>
    <mergeCell ref="H6:K6"/>
    <mergeCell ref="F7:G7"/>
    <mergeCell ref="H7:K7"/>
    <mergeCell ref="L3:O7"/>
    <mergeCell ref="P3:T7"/>
    <mergeCell ref="F4:G4"/>
    <mergeCell ref="H4:K4"/>
    <mergeCell ref="A4:B4"/>
    <mergeCell ref="A5:B5"/>
    <mergeCell ref="A6:B6"/>
    <mergeCell ref="M11:N14"/>
    <mergeCell ref="M15:N18"/>
    <mergeCell ref="D19:D20"/>
    <mergeCell ref="A15:A18"/>
    <mergeCell ref="C15:C16"/>
    <mergeCell ref="D15:D16"/>
    <mergeCell ref="E17:E18"/>
    <mergeCell ref="E19:E20"/>
    <mergeCell ref="E21:E22"/>
    <mergeCell ref="O35:O38"/>
    <mergeCell ref="O11:O14"/>
    <mergeCell ref="O15:O18"/>
    <mergeCell ref="O19:O22"/>
    <mergeCell ref="O23:O26"/>
    <mergeCell ref="O27:O30"/>
    <mergeCell ref="O31:O34"/>
    <mergeCell ref="J11:J12"/>
    <mergeCell ref="J13:J14"/>
    <mergeCell ref="L37:L38"/>
    <mergeCell ref="L13:L14"/>
    <mergeCell ref="L17:L18"/>
    <mergeCell ref="L21:L22"/>
    <mergeCell ref="J29:J30"/>
    <mergeCell ref="K35:K38"/>
    <mergeCell ref="J35:J36"/>
    <mergeCell ref="L29:L30"/>
    <mergeCell ref="A31:A34"/>
    <mergeCell ref="B31:B32"/>
    <mergeCell ref="C31:C32"/>
    <mergeCell ref="D31:D32"/>
    <mergeCell ref="E31:E32"/>
    <mergeCell ref="A27:A30"/>
    <mergeCell ref="C27:C28"/>
    <mergeCell ref="D27:D28"/>
    <mergeCell ref="A23:A26"/>
    <mergeCell ref="C23:C24"/>
    <mergeCell ref="D23:D24"/>
    <mergeCell ref="D25:D26"/>
    <mergeCell ref="B33:B34"/>
    <mergeCell ref="E27:E28"/>
    <mergeCell ref="C25:C26"/>
    <mergeCell ref="P11:T14"/>
    <mergeCell ref="P15:T18"/>
    <mergeCell ref="P19:T22"/>
    <mergeCell ref="P23:T26"/>
    <mergeCell ref="P27:T30"/>
    <mergeCell ref="A11:A14"/>
    <mergeCell ref="D11:D12"/>
    <mergeCell ref="D13:D14"/>
    <mergeCell ref="C13:C14"/>
    <mergeCell ref="F13:F14"/>
    <mergeCell ref="C11:C12"/>
    <mergeCell ref="F11:F12"/>
    <mergeCell ref="G13:G14"/>
    <mergeCell ref="E11:E12"/>
    <mergeCell ref="E13:E14"/>
    <mergeCell ref="G15:G16"/>
    <mergeCell ref="J17:J18"/>
    <mergeCell ref="K15:K18"/>
    <mergeCell ref="J19:J20"/>
    <mergeCell ref="J21:J22"/>
    <mergeCell ref="F19:F20"/>
    <mergeCell ref="K19:K22"/>
    <mergeCell ref="A19:A22"/>
    <mergeCell ref="C19:C20"/>
    <mergeCell ref="P35:T38"/>
    <mergeCell ref="C17:C18"/>
    <mergeCell ref="D17:D18"/>
    <mergeCell ref="F17:F18"/>
    <mergeCell ref="G17:G18"/>
    <mergeCell ref="G11:G12"/>
    <mergeCell ref="C21:C22"/>
    <mergeCell ref="D21:D22"/>
    <mergeCell ref="F21:F22"/>
    <mergeCell ref="G21:G22"/>
    <mergeCell ref="K23:K26"/>
    <mergeCell ref="G25:G26"/>
    <mergeCell ref="E23:E24"/>
    <mergeCell ref="E25:E26"/>
    <mergeCell ref="C29:C30"/>
    <mergeCell ref="D29:D30"/>
    <mergeCell ref="F29:F30"/>
    <mergeCell ref="G29:G30"/>
    <mergeCell ref="G27:G28"/>
    <mergeCell ref="P31:T34"/>
    <mergeCell ref="C33:C34"/>
    <mergeCell ref="D33:D34"/>
    <mergeCell ref="E33:E34"/>
    <mergeCell ref="F33:F34"/>
    <mergeCell ref="A8:K8"/>
    <mergeCell ref="L8:N8"/>
    <mergeCell ref="A9:A10"/>
    <mergeCell ref="C9:C10"/>
    <mergeCell ref="D9:D10"/>
    <mergeCell ref="F9:F10"/>
    <mergeCell ref="G9:G10"/>
    <mergeCell ref="H9:H10"/>
    <mergeCell ref="M9:N10"/>
    <mergeCell ref="E9:E10"/>
    <mergeCell ref="L9:L10"/>
    <mergeCell ref="I9:I10"/>
    <mergeCell ref="J9:J10"/>
    <mergeCell ref="K9:K10"/>
    <mergeCell ref="J51:J52"/>
    <mergeCell ref="K51:K54"/>
    <mergeCell ref="O51:O54"/>
    <mergeCell ref="C53:C54"/>
    <mergeCell ref="D53:D54"/>
    <mergeCell ref="E53:E54"/>
    <mergeCell ref="F53:F54"/>
    <mergeCell ref="G53:G54"/>
    <mergeCell ref="J53:J54"/>
    <mergeCell ref="L53:L54"/>
    <mergeCell ref="M51:N54"/>
    <mergeCell ref="J63:J64"/>
    <mergeCell ref="K63:K66"/>
    <mergeCell ref="O63:O66"/>
    <mergeCell ref="C65:C66"/>
    <mergeCell ref="D65:D66"/>
    <mergeCell ref="E65:E66"/>
    <mergeCell ref="F65:F66"/>
    <mergeCell ref="G65:G66"/>
    <mergeCell ref="J65:J66"/>
    <mergeCell ref="L65:L66"/>
    <mergeCell ref="M63:N66"/>
    <mergeCell ref="P8:T10"/>
    <mergeCell ref="O8:O10"/>
    <mergeCell ref="P39:T42"/>
    <mergeCell ref="P47:T50"/>
    <mergeCell ref="P51:T54"/>
    <mergeCell ref="P63:T66"/>
    <mergeCell ref="B9:B10"/>
    <mergeCell ref="B11:B12"/>
    <mergeCell ref="B13:B14"/>
    <mergeCell ref="B15:B16"/>
    <mergeCell ref="B17:B18"/>
    <mergeCell ref="B19:B20"/>
    <mergeCell ref="B21:B22"/>
    <mergeCell ref="B23:B24"/>
    <mergeCell ref="B25:B26"/>
    <mergeCell ref="B27:B28"/>
    <mergeCell ref="B29:B30"/>
    <mergeCell ref="B39:B40"/>
    <mergeCell ref="B41:B42"/>
    <mergeCell ref="B47:B48"/>
    <mergeCell ref="B49:B50"/>
    <mergeCell ref="B51:B52"/>
    <mergeCell ref="D63:D64"/>
    <mergeCell ref="E63:E64"/>
    <mergeCell ref="A63:A66"/>
    <mergeCell ref="C63:C64"/>
    <mergeCell ref="A59:A62"/>
    <mergeCell ref="B59:B60"/>
    <mergeCell ref="C59:C60"/>
    <mergeCell ref="D59:D60"/>
    <mergeCell ref="E59:E60"/>
    <mergeCell ref="F59:F60"/>
    <mergeCell ref="G59:G60"/>
    <mergeCell ref="B63:B64"/>
    <mergeCell ref="B65:B66"/>
    <mergeCell ref="F63:F64"/>
    <mergeCell ref="G63:G64"/>
    <mergeCell ref="B53:B54"/>
    <mergeCell ref="A51:A54"/>
    <mergeCell ref="C51:C52"/>
    <mergeCell ref="D51:D52"/>
    <mergeCell ref="E51:E52"/>
    <mergeCell ref="F51:F52"/>
    <mergeCell ref="G51:G52"/>
    <mergeCell ref="A47:A50"/>
    <mergeCell ref="C47:C48"/>
    <mergeCell ref="D47:D48"/>
    <mergeCell ref="E47:E48"/>
    <mergeCell ref="F47:F48"/>
    <mergeCell ref="A43:A46"/>
    <mergeCell ref="B43:B44"/>
    <mergeCell ref="C43:C44"/>
    <mergeCell ref="D43:D44"/>
    <mergeCell ref="E43:E44"/>
    <mergeCell ref="F43:F44"/>
    <mergeCell ref="G43:G44"/>
    <mergeCell ref="C37:C38"/>
    <mergeCell ref="D37:D38"/>
    <mergeCell ref="F37:F38"/>
    <mergeCell ref="G37:G38"/>
    <mergeCell ref="A39:A42"/>
    <mergeCell ref="C39:C40"/>
    <mergeCell ref="D39:D40"/>
    <mergeCell ref="E39:E40"/>
    <mergeCell ref="F39:F40"/>
    <mergeCell ref="G39:G40"/>
    <mergeCell ref="A35:A38"/>
    <mergeCell ref="C35:C36"/>
    <mergeCell ref="D35:D36"/>
    <mergeCell ref="F35:F36"/>
    <mergeCell ref="G35:G36"/>
    <mergeCell ref="B35:B36"/>
    <mergeCell ref="B37:B38"/>
    <mergeCell ref="P43:T46"/>
    <mergeCell ref="B45:B46"/>
    <mergeCell ref="C45:C46"/>
    <mergeCell ref="D45:D46"/>
    <mergeCell ref="E45:E46"/>
    <mergeCell ref="F45:F46"/>
    <mergeCell ref="G45:G46"/>
    <mergeCell ref="J45:J46"/>
    <mergeCell ref="L45:L46"/>
    <mergeCell ref="J59:J60"/>
    <mergeCell ref="K59:K62"/>
    <mergeCell ref="O59:O62"/>
    <mergeCell ref="P59:T62"/>
    <mergeCell ref="B61:B62"/>
    <mergeCell ref="C61:C62"/>
    <mergeCell ref="D61:D62"/>
    <mergeCell ref="E61:E62"/>
    <mergeCell ref="F61:F62"/>
    <mergeCell ref="G61:G62"/>
    <mergeCell ref="J61:J62"/>
    <mergeCell ref="L61:L62"/>
    <mergeCell ref="M59:N62"/>
  </mergeCells>
  <conditionalFormatting sqref="G27:G126">
    <cfRule type="dataBar" priority="4">
      <dataBar>
        <cfvo type="num" val="0"/>
        <cfvo type="num" val="1"/>
        <color rgb="FF63C384"/>
      </dataBar>
      <extLst>
        <ext xmlns:x14="http://schemas.microsoft.com/office/spreadsheetml/2009/9/main" uri="{B025F937-C7B1-47D3-B67F-A62EFF666E3E}">
          <x14:id>{29673CB0-8096-4CDF-9FCE-284D183F7B31}</x14:id>
        </ext>
      </extLst>
    </cfRule>
  </conditionalFormatting>
  <conditionalFormatting sqref="G15:G26">
    <cfRule type="dataBar" priority="2">
      <dataBar>
        <cfvo type="num" val="0"/>
        <cfvo type="num" val="1"/>
        <color rgb="FF63C384"/>
      </dataBar>
      <extLst>
        <ext xmlns:x14="http://schemas.microsoft.com/office/spreadsheetml/2009/9/main" uri="{B025F937-C7B1-47D3-B67F-A62EFF666E3E}">
          <x14:id>{73377D29-E57C-4588-BDA8-CDA8E8654F83}</x14:id>
        </ext>
      </extLst>
    </cfRule>
  </conditionalFormatting>
  <conditionalFormatting sqref="G11:G14">
    <cfRule type="dataBar" priority="1">
      <dataBar>
        <cfvo type="num" val="0"/>
        <cfvo type="num" val="1"/>
        <color rgb="FF63C384"/>
      </dataBar>
      <extLst>
        <ext xmlns:x14="http://schemas.microsoft.com/office/spreadsheetml/2009/9/main" uri="{B025F937-C7B1-47D3-B67F-A62EFF666E3E}">
          <x14:id>{4FABBA55-AC11-47D1-8AA7-C37E4712B607}</x14:id>
        </ext>
      </extLst>
    </cfRule>
  </conditionalFormatting>
  <dataValidations count="7">
    <dataValidation type="list" allowBlank="1" showInputMessage="1" showErrorMessage="1" sqref="H103 H107 H111 H95 H29 H33 H37 H41 H115 H99 H27 H31 H35 H119 H123 H39 H45 H49 H53 H57 H61 H65 H43 H47 H51 H55 H59 H63 H69 H73 H77 H81 H85 H89 H93 H97 H101 H105 H109 H113 H117 H121 H125 H67 H71 H75 H79 H83 H87 H91 H19 H17 H21 H25 H23 H15 H13 H11" xr:uid="{00000000-0002-0000-0000-000000000000}">
      <formula1>"Primary, Second, Third, NA"</formula1>
    </dataValidation>
    <dataValidation type="list" allowBlank="1" showInputMessage="1" showErrorMessage="1" sqref="L115 L119 L111 L27 L31 L35 L123 L39 L43 L47 L51 L55 L59 L63 L67 L71 L75 L79 L83 L87 L91 L95 L99 L103 L107 L23 L15 L19 L11" xr:uid="{00000000-0002-0000-0000-000001000000}">
      <formula1>"0,1,2,3"</formula1>
    </dataValidation>
    <dataValidation type="list" allowBlank="1" showInputMessage="1" showErrorMessage="1" sqref="B115 B119 B111 B27 B31 B35 B123 B39 B43 B47 B51 B55 B59 B63 B67 B71 B75 B79 B83 B87 B91 B95 B99 B103 B107 B23 B15 B19 B11" xr:uid="{00000000-0002-0000-0000-000002000000}">
      <formula1>"Not Selected, Coastal Plain, Piedmont, Mountain"</formula1>
    </dataValidation>
    <dataValidation type="list" allowBlank="1" showInputMessage="1" showErrorMessage="1" sqref="C11:C126" xr:uid="{00000000-0002-0000-0000-000003000000}">
      <formula1>"Existing, Proposed"</formula1>
    </dataValidation>
    <dataValidation type="list" allowBlank="1" showInputMessage="1" showErrorMessage="1" sqref="E11:E126" xr:uid="{00000000-0002-0000-0000-000004000000}">
      <formula1>"NA,Ephemeral,Intermittent,Perennial Headwater, Perennial Wadeable"</formula1>
    </dataValidation>
    <dataValidation type="list" allowBlank="1" showInputMessage="1" showErrorMessage="1" sqref="D11:D12 D15:D16 D19:D20 D23:D24 D27:D28 D31:D32 D35:D36 D39:D40 D43:D44 D47:D48 D51:D52 D55:D56 D59:D60 D63:D64 D67:D68 D71:D72 D75:D76 D79:D80 D83:D84 D87:D88 D91:D92 D95:D96 D99:D100 D103:D104 D107:D108 D111:D112 D115:D116 D119:D120 D123:D124" xr:uid="{F8E4FE84-C58B-4395-AEC2-F876CC9BF20F}">
      <formula1>"Preliminary Resource Evaluation, NA"</formula1>
    </dataValidation>
    <dataValidation type="list" allowBlank="1" showInputMessage="1" showErrorMessage="1" sqref="D13:D14 D17:D18 D21:D22 D25:D26 D29:D30 D33:D34 D37:D38 D41:D42 D45:D46 D49:D50 D53:D54 D57:D58 D61:D62 D65:D66 D69:D70 D73:D74 D77:D78 D81:D82 D85:D86 D89:D90 D93:D94 D97:D98 D101:D102 D105:D106 D109:D110 D113:D114 D117:D118 D121:D122 D125:D126" xr:uid="{E63FA36B-09DB-48D6-9D36-4700824178B8}">
      <formula1>"Fill, Piping/culvert, Channel Hardening, Ponding, Other, NA"</formula1>
    </dataValidation>
  </dataValidations>
  <pageMargins left="0.7" right="0.7" top="0.75" bottom="0.75" header="0.3" footer="0.3"/>
  <pageSetup paperSize="127"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29673CB0-8096-4CDF-9FCE-284D183F7B31}">
            <x14:dataBar minLength="0" maxLength="100" gradient="0">
              <x14:cfvo type="num">
                <xm:f>0</xm:f>
              </x14:cfvo>
              <x14:cfvo type="num">
                <xm:f>1</xm:f>
              </x14:cfvo>
              <x14:negativeFillColor rgb="FFFF0000"/>
              <x14:axisColor rgb="FF000000"/>
            </x14:dataBar>
          </x14:cfRule>
          <xm:sqref>G27:G126</xm:sqref>
        </x14:conditionalFormatting>
        <x14:conditionalFormatting xmlns:xm="http://schemas.microsoft.com/office/excel/2006/main">
          <x14:cfRule type="dataBar" id="{73377D29-E57C-4588-BDA8-CDA8E8654F83}">
            <x14:dataBar minLength="0" maxLength="100" gradient="0">
              <x14:cfvo type="num">
                <xm:f>0</xm:f>
              </x14:cfvo>
              <x14:cfvo type="num">
                <xm:f>1</xm:f>
              </x14:cfvo>
              <x14:negativeFillColor rgb="FFFF0000"/>
              <x14:axisColor rgb="FF000000"/>
            </x14:dataBar>
          </x14:cfRule>
          <xm:sqref>G15:G26</xm:sqref>
        </x14:conditionalFormatting>
        <x14:conditionalFormatting xmlns:xm="http://schemas.microsoft.com/office/excel/2006/main">
          <x14:cfRule type="dataBar" id="{4FABBA55-AC11-47D1-8AA7-C37E4712B607}">
            <x14:dataBar minLength="0" maxLength="100" gradient="0">
              <x14:cfvo type="num">
                <xm:f>0</xm:f>
              </x14:cfvo>
              <x14:cfvo type="num">
                <xm:f>1</xm:f>
              </x14:cfvo>
              <x14:negativeFillColor rgb="FFFF0000"/>
              <x14:axisColor rgb="FF000000"/>
            </x14:dataBar>
          </x14:cfRule>
          <xm:sqref>G11:G14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0"/>
  <sheetViews>
    <sheetView zoomScale="70" zoomScaleNormal="70" workbookViewId="0">
      <pane ySplit="10" topLeftCell="A11" activePane="bottomLeft" state="frozen"/>
      <selection pane="bottomLeft" activeCell="G87" sqref="G87"/>
    </sheetView>
  </sheetViews>
  <sheetFormatPr defaultRowHeight="13.8" x14ac:dyDescent="0.25"/>
  <cols>
    <col min="1" max="2" width="12.69921875" customWidth="1"/>
    <col min="3" max="3" width="10.09765625" customWidth="1"/>
    <col min="4" max="4" width="22.59765625" customWidth="1"/>
    <col min="5" max="5" width="11.5" customWidth="1"/>
    <col min="6" max="6" width="15.09765625" customWidth="1"/>
    <col min="7" max="7" width="11.19921875" customWidth="1"/>
    <col min="8" max="8" width="11" customWidth="1"/>
    <col min="9" max="9" width="15.59765625" customWidth="1"/>
    <col min="10" max="10" width="12.5" customWidth="1"/>
    <col min="11" max="11" width="13.296875" customWidth="1"/>
    <col min="12" max="12" width="12.3984375" customWidth="1"/>
    <col min="13" max="13" width="16.5" customWidth="1"/>
    <col min="14" max="14" width="14.69921875" customWidth="1"/>
    <col min="15" max="15" width="12.8984375" customWidth="1"/>
    <col min="16" max="16" width="12.796875" customWidth="1"/>
    <col min="17" max="17" width="16.59765625" hidden="1" customWidth="1"/>
    <col min="18" max="18" width="19.796875" customWidth="1"/>
    <col min="19" max="19" width="7.296875" customWidth="1"/>
    <col min="20" max="20" width="6.09765625" customWidth="1"/>
    <col min="21" max="21" width="5.3984375" customWidth="1"/>
    <col min="22" max="22" width="6.69921875" customWidth="1"/>
    <col min="23" max="23" width="8.796875" customWidth="1"/>
  </cols>
  <sheetData>
    <row r="1" spans="1:23" ht="14.4" customHeight="1" x14ac:dyDescent="0.25">
      <c r="A1" s="230" t="s">
        <v>17</v>
      </c>
      <c r="B1" s="231"/>
      <c r="C1" s="231"/>
      <c r="D1" s="231"/>
      <c r="E1" s="231"/>
      <c r="F1" s="231"/>
      <c r="G1" s="231"/>
      <c r="H1" s="231"/>
      <c r="I1" s="231"/>
      <c r="J1" s="231"/>
      <c r="K1" s="231"/>
      <c r="L1" s="231"/>
      <c r="M1" s="231"/>
      <c r="N1" s="231"/>
      <c r="O1" s="231"/>
      <c r="P1" s="231"/>
      <c r="Q1" s="231"/>
      <c r="R1" s="231"/>
      <c r="S1" s="231"/>
      <c r="T1" s="231"/>
      <c r="U1" s="231"/>
      <c r="V1" s="231"/>
      <c r="W1" s="232"/>
    </row>
    <row r="2" spans="1:23" ht="24.6" customHeight="1" thickBot="1" x14ac:dyDescent="0.3">
      <c r="A2" s="233"/>
      <c r="B2" s="234"/>
      <c r="C2" s="234"/>
      <c r="D2" s="234"/>
      <c r="E2" s="234"/>
      <c r="F2" s="234"/>
      <c r="G2" s="234"/>
      <c r="H2" s="234"/>
      <c r="I2" s="234"/>
      <c r="J2" s="234"/>
      <c r="K2" s="234"/>
      <c r="L2" s="234"/>
      <c r="M2" s="234"/>
      <c r="N2" s="234"/>
      <c r="O2" s="234"/>
      <c r="P2" s="234"/>
      <c r="Q2" s="234"/>
      <c r="R2" s="234"/>
      <c r="S2" s="234"/>
      <c r="T2" s="234"/>
      <c r="U2" s="234"/>
      <c r="V2" s="234"/>
      <c r="W2" s="235"/>
    </row>
    <row r="3" spans="1:23" ht="25.2" customHeight="1" thickBot="1" x14ac:dyDescent="0.5">
      <c r="A3" s="236" t="s">
        <v>37</v>
      </c>
      <c r="B3" s="237"/>
      <c r="C3" s="237"/>
      <c r="D3" s="237"/>
      <c r="E3" s="237"/>
      <c r="F3" s="237"/>
      <c r="G3" s="237"/>
      <c r="H3" s="237"/>
      <c r="I3" s="237"/>
      <c r="J3" s="237"/>
      <c r="K3" s="237"/>
      <c r="L3" s="246" t="s">
        <v>36</v>
      </c>
      <c r="M3" s="247"/>
      <c r="N3" s="247"/>
      <c r="O3" s="247"/>
      <c r="P3" s="247"/>
      <c r="Q3" s="247"/>
      <c r="R3" s="247"/>
      <c r="S3" s="252">
        <f>SUM(R11:R86)</f>
        <v>0</v>
      </c>
      <c r="T3" s="253"/>
      <c r="U3" s="253"/>
      <c r="V3" s="253"/>
      <c r="W3" s="254"/>
    </row>
    <row r="4" spans="1:23" ht="18" customHeight="1" thickTop="1" thickBot="1" x14ac:dyDescent="0.4">
      <c r="A4" s="240" t="s">
        <v>25</v>
      </c>
      <c r="B4" s="241"/>
      <c r="C4" s="242"/>
      <c r="D4" s="243"/>
      <c r="E4" s="243"/>
      <c r="F4" s="238" t="s">
        <v>27</v>
      </c>
      <c r="G4" s="238"/>
      <c r="H4" s="239"/>
      <c r="I4" s="239"/>
      <c r="J4" s="239"/>
      <c r="K4" s="239"/>
      <c r="L4" s="248"/>
      <c r="M4" s="249"/>
      <c r="N4" s="249"/>
      <c r="O4" s="249"/>
      <c r="P4" s="249"/>
      <c r="Q4" s="249"/>
      <c r="R4" s="249"/>
      <c r="S4" s="255"/>
      <c r="T4" s="255"/>
      <c r="U4" s="255"/>
      <c r="V4" s="255"/>
      <c r="W4" s="256"/>
    </row>
    <row r="5" spans="1:23" ht="21" customHeight="1" thickTop="1" thickBot="1" x14ac:dyDescent="0.4">
      <c r="A5" s="244" t="s">
        <v>19</v>
      </c>
      <c r="B5" s="245"/>
      <c r="C5" s="242"/>
      <c r="D5" s="243"/>
      <c r="E5" s="243"/>
      <c r="F5" s="238" t="s">
        <v>24</v>
      </c>
      <c r="G5" s="238"/>
      <c r="H5" s="239"/>
      <c r="I5" s="239"/>
      <c r="J5" s="239"/>
      <c r="K5" s="239"/>
      <c r="L5" s="248"/>
      <c r="M5" s="249"/>
      <c r="N5" s="249"/>
      <c r="O5" s="249"/>
      <c r="P5" s="249"/>
      <c r="Q5" s="249"/>
      <c r="R5" s="249"/>
      <c r="S5" s="255"/>
      <c r="T5" s="255"/>
      <c r="U5" s="255"/>
      <c r="V5" s="255"/>
      <c r="W5" s="256"/>
    </row>
    <row r="6" spans="1:23" ht="23.25" customHeight="1" thickTop="1" thickBot="1" x14ac:dyDescent="0.4">
      <c r="A6" s="240" t="s">
        <v>20</v>
      </c>
      <c r="B6" s="241"/>
      <c r="C6" s="242"/>
      <c r="D6" s="243"/>
      <c r="E6" s="243"/>
      <c r="F6" s="238" t="s">
        <v>22</v>
      </c>
      <c r="G6" s="238"/>
      <c r="H6" s="239"/>
      <c r="I6" s="239"/>
      <c r="J6" s="239"/>
      <c r="K6" s="239"/>
      <c r="L6" s="248"/>
      <c r="M6" s="249"/>
      <c r="N6" s="249"/>
      <c r="O6" s="249"/>
      <c r="P6" s="249"/>
      <c r="Q6" s="249"/>
      <c r="R6" s="249"/>
      <c r="S6" s="255"/>
      <c r="T6" s="255"/>
      <c r="U6" s="255"/>
      <c r="V6" s="255"/>
      <c r="W6" s="256"/>
    </row>
    <row r="7" spans="1:23" ht="17.25" customHeight="1" thickTop="1" thickBot="1" x14ac:dyDescent="0.4">
      <c r="A7" s="240" t="s">
        <v>21</v>
      </c>
      <c r="B7" s="241"/>
      <c r="C7" s="242"/>
      <c r="D7" s="243"/>
      <c r="E7" s="243"/>
      <c r="F7" s="238" t="s">
        <v>26</v>
      </c>
      <c r="G7" s="238"/>
      <c r="H7" s="239"/>
      <c r="I7" s="239"/>
      <c r="J7" s="239"/>
      <c r="K7" s="239"/>
      <c r="L7" s="250"/>
      <c r="M7" s="251"/>
      <c r="N7" s="251"/>
      <c r="O7" s="251"/>
      <c r="P7" s="251"/>
      <c r="Q7" s="251"/>
      <c r="R7" s="251"/>
      <c r="S7" s="257"/>
      <c r="T7" s="257"/>
      <c r="U7" s="257"/>
      <c r="V7" s="257"/>
      <c r="W7" s="258"/>
    </row>
    <row r="8" spans="1:23" ht="43.2" customHeight="1" thickTop="1" thickBot="1" x14ac:dyDescent="0.3">
      <c r="A8" s="220" t="s">
        <v>30</v>
      </c>
      <c r="B8" s="221"/>
      <c r="C8" s="222"/>
      <c r="D8" s="222"/>
      <c r="E8" s="222"/>
      <c r="F8" s="222"/>
      <c r="G8" s="222"/>
      <c r="H8" s="222"/>
      <c r="I8" s="222"/>
      <c r="J8" s="222"/>
      <c r="K8" s="223"/>
      <c r="L8" s="210" t="s">
        <v>13</v>
      </c>
      <c r="M8" s="211"/>
      <c r="N8" s="212"/>
      <c r="O8" s="212"/>
      <c r="P8" s="212"/>
      <c r="Q8" s="213"/>
      <c r="R8" s="207" t="s">
        <v>33</v>
      </c>
      <c r="S8" s="198" t="s">
        <v>16</v>
      </c>
      <c r="T8" s="199"/>
      <c r="U8" s="199"/>
      <c r="V8" s="199"/>
      <c r="W8" s="200"/>
    </row>
    <row r="9" spans="1:23" ht="38.25" customHeight="1" thickTop="1" thickBot="1" x14ac:dyDescent="0.3">
      <c r="A9" s="228" t="s">
        <v>45</v>
      </c>
      <c r="B9" s="226" t="s">
        <v>23</v>
      </c>
      <c r="C9" s="226" t="s">
        <v>0</v>
      </c>
      <c r="D9" s="226" t="s">
        <v>1</v>
      </c>
      <c r="E9" s="226" t="s">
        <v>9</v>
      </c>
      <c r="F9" s="226" t="s">
        <v>5</v>
      </c>
      <c r="G9" s="226" t="s">
        <v>15</v>
      </c>
      <c r="H9" s="226" t="s">
        <v>2</v>
      </c>
      <c r="I9" s="226" t="s">
        <v>10</v>
      </c>
      <c r="J9" s="226" t="s">
        <v>31</v>
      </c>
      <c r="K9" s="261" t="s">
        <v>29</v>
      </c>
      <c r="L9" s="224" t="s">
        <v>8</v>
      </c>
      <c r="M9" s="259" t="s">
        <v>3</v>
      </c>
      <c r="N9" s="214" t="s">
        <v>12</v>
      </c>
      <c r="O9" s="215"/>
      <c r="P9" s="215"/>
      <c r="Q9" s="216"/>
      <c r="R9" s="208"/>
      <c r="S9" s="201"/>
      <c r="T9" s="202"/>
      <c r="U9" s="202"/>
      <c r="V9" s="202"/>
      <c r="W9" s="203"/>
    </row>
    <row r="10" spans="1:23" ht="26.25" customHeight="1" thickTop="1" thickBot="1" x14ac:dyDescent="0.3">
      <c r="A10" s="229"/>
      <c r="B10" s="227"/>
      <c r="C10" s="227"/>
      <c r="D10" s="227"/>
      <c r="E10" s="227"/>
      <c r="F10" s="227"/>
      <c r="G10" s="227"/>
      <c r="H10" s="227"/>
      <c r="I10" s="227"/>
      <c r="J10" s="227"/>
      <c r="K10" s="262"/>
      <c r="L10" s="225"/>
      <c r="M10" s="260"/>
      <c r="N10" s="217"/>
      <c r="O10" s="218"/>
      <c r="P10" s="218"/>
      <c r="Q10" s="219"/>
      <c r="R10" s="209"/>
      <c r="S10" s="204"/>
      <c r="T10" s="205"/>
      <c r="U10" s="205"/>
      <c r="V10" s="205"/>
      <c r="W10" s="206"/>
    </row>
    <row r="11" spans="1:23" ht="28.8" customHeight="1" x14ac:dyDescent="0.25">
      <c r="A11" s="195"/>
      <c r="B11" s="159" t="s">
        <v>28</v>
      </c>
      <c r="C11" s="155" t="s">
        <v>4</v>
      </c>
      <c r="D11" s="157" t="s">
        <v>32</v>
      </c>
      <c r="E11" s="159" t="s">
        <v>7</v>
      </c>
      <c r="F11" s="159"/>
      <c r="G11" s="161"/>
      <c r="H11" s="19" t="s">
        <v>7</v>
      </c>
      <c r="I11" s="23"/>
      <c r="J11" s="163">
        <f t="shared" ref="J11" si="0">F11*G11*H12*I12</f>
        <v>0</v>
      </c>
      <c r="K11" s="165">
        <f t="shared" ref="K11" si="1" xml:space="preserve"> J13-J11</f>
        <v>0</v>
      </c>
      <c r="L11" s="3">
        <v>0</v>
      </c>
      <c r="M11" s="10" t="s">
        <v>47</v>
      </c>
      <c r="N11" s="5" t="s">
        <v>0</v>
      </c>
      <c r="O11" s="6" t="s">
        <v>40</v>
      </c>
      <c r="P11" s="6" t="s">
        <v>39</v>
      </c>
      <c r="Q11" s="5" t="s">
        <v>42</v>
      </c>
      <c r="R11" s="168" t="str">
        <f t="shared" ref="R11" si="2">IF(D13="Restoration/Enhancement",SUM(K11,L13,M13,P14),IF(D13="Preservation",((0.1*J13)+L13+M13+P14),"NA"))</f>
        <v>NA</v>
      </c>
      <c r="S11" s="171"/>
      <c r="T11" s="171"/>
      <c r="U11" s="171"/>
      <c r="V11" s="171"/>
      <c r="W11" s="172"/>
    </row>
    <row r="12" spans="1:23" ht="28.5" customHeight="1" x14ac:dyDescent="0.25">
      <c r="A12" s="196"/>
      <c r="B12" s="160"/>
      <c r="C12" s="156"/>
      <c r="D12" s="158"/>
      <c r="E12" s="160"/>
      <c r="F12" s="160"/>
      <c r="G12" s="162"/>
      <c r="H12" s="21">
        <f t="shared" ref="H12" si="3">IF(H11="Primary",1,IF(H11="Second",0.2,IF(H11="Third",0.1,IF(H11="NA",0))))</f>
        <v>0</v>
      </c>
      <c r="I12" s="24" t="b">
        <f t="shared" ref="I12" si="4">IF(AND(B11="Piedmont",I11&gt;0.0001,I11&lt;0.1),0.41, IF(AND(B11="Piedmont",I11&gt;10), 2.45, IF(B11="Piedmont",I11^0.39, IF(AND(B11="Coastal Plain",I11&gt;0.0001,I11&lt;0.1),0.42,IF(AND(B11="Coastal Plain",I11&gt;10),2.4, IF(B11="Coastal Plain",I11^0.38, IF(AND(B11="Mountain",I11&gt;0.0001,I11&lt;0.1),0.36,IF(AND(B11="Mountain",I11&gt;10),2.75,IF(B11="Mountain",I11^0.44)))))))))</f>
        <v>0</v>
      </c>
      <c r="J12" s="164"/>
      <c r="K12" s="166"/>
      <c r="L12" s="4">
        <f t="shared" ref="L12:L28" si="5">L11*0.1</f>
        <v>0</v>
      </c>
      <c r="M12" s="2">
        <f t="shared" ref="M12" si="6">IF(M11="",0,IF(M11="Accredited Easement",0.05,IF(M11="Existing Protection",-0.05,IF(M11="Improved Protection",-0.03,IF(M11="Easement",0.03,0)))))</f>
        <v>0</v>
      </c>
      <c r="N12" s="8" t="s">
        <v>43</v>
      </c>
      <c r="O12" s="27"/>
      <c r="P12" s="7"/>
      <c r="Q12" s="17">
        <f t="shared" ref="Q12:Q13" si="7">O12*P12</f>
        <v>0</v>
      </c>
      <c r="R12" s="169"/>
      <c r="S12" s="173"/>
      <c r="T12" s="173"/>
      <c r="U12" s="173"/>
      <c r="V12" s="173"/>
      <c r="W12" s="174"/>
    </row>
    <row r="13" spans="1:23" ht="28.2" customHeight="1" x14ac:dyDescent="0.25">
      <c r="A13" s="196"/>
      <c r="B13" s="193" t="str">
        <f t="shared" ref="B13:B29" si="8">B11</f>
        <v>Not Selected</v>
      </c>
      <c r="C13" s="177" t="s">
        <v>6</v>
      </c>
      <c r="D13" s="179" t="s">
        <v>7</v>
      </c>
      <c r="E13" s="179" t="s">
        <v>7</v>
      </c>
      <c r="F13" s="179"/>
      <c r="G13" s="181"/>
      <c r="H13" s="20" t="s">
        <v>7</v>
      </c>
      <c r="I13" s="25">
        <f t="shared" ref="I13:I29" si="9">I11</f>
        <v>0</v>
      </c>
      <c r="J13" s="183">
        <f t="shared" ref="J13" si="10">F13*G13*H14*I14</f>
        <v>0</v>
      </c>
      <c r="K13" s="166"/>
      <c r="L13" s="185">
        <f t="shared" ref="L13" si="11">IF(D13="Preservation", (((J13*0.1)+P14)*L12), (K11*L12)+(P14*L12))</f>
        <v>0</v>
      </c>
      <c r="M13" s="187" t="str">
        <f t="shared" ref="M13" si="12">IF(D13="Preservation",((J13*M12)+((L13+P14)*M12)), IF(D13="Restoration/Enhancement", ((K11+L13+P14)*M12), "NA"))</f>
        <v>NA</v>
      </c>
      <c r="N13" s="9" t="s">
        <v>44</v>
      </c>
      <c r="O13" s="28"/>
      <c r="P13" s="7"/>
      <c r="Q13" s="18">
        <f t="shared" si="7"/>
        <v>0</v>
      </c>
      <c r="R13" s="169"/>
      <c r="S13" s="173"/>
      <c r="T13" s="173"/>
      <c r="U13" s="173"/>
      <c r="V13" s="173"/>
      <c r="W13" s="174"/>
    </row>
    <row r="14" spans="1:23" ht="20.25" customHeight="1" thickBot="1" x14ac:dyDescent="0.3">
      <c r="A14" s="197"/>
      <c r="B14" s="194"/>
      <c r="C14" s="178"/>
      <c r="D14" s="180"/>
      <c r="E14" s="180"/>
      <c r="F14" s="180"/>
      <c r="G14" s="182"/>
      <c r="H14" s="22">
        <f t="shared" ref="H14" si="13">IF(H13="Primary",1,IF(H13="Second",0.2,IF(H13="Third",0.1,IF(H13="NA",0))))</f>
        <v>0</v>
      </c>
      <c r="I14" s="26" t="b">
        <f t="shared" ref="I14" si="14">IF(AND(B13="Piedmont",I13&gt;0.0001,I13&lt;0.1),0.41, IF(AND(B13="Piedmont",I13&gt;10), 2.45, IF(B13="Piedmont",I13^0.39, IF(AND(B13="Coastal Plain",I13&gt;0.0001,I13&lt;0.1),0.42,IF(AND(B13="Coastal Plain",I13&gt;10),2.4, IF(B13="Coastal Plain",I13^0.38, IF(AND(B13="Mountain",I13&gt;0.0001,I13&lt;0.1),0.36,IF(AND(B13="Mountain",I13&gt;10),2.75,IF(B13="Mountain",I13^0.44)))))))))</f>
        <v>0</v>
      </c>
      <c r="J14" s="184"/>
      <c r="K14" s="167"/>
      <c r="L14" s="186"/>
      <c r="M14" s="188"/>
      <c r="N14" s="189" t="s">
        <v>41</v>
      </c>
      <c r="O14" s="190"/>
      <c r="P14" s="191">
        <f t="shared" ref="P14" si="15">IF(D13="Restoration/Enhancement",(Q13-Q12)*45, IF(D13="Preservation",(Q13*45*0.25),0))</f>
        <v>0</v>
      </c>
      <c r="Q14" s="192"/>
      <c r="R14" s="170"/>
      <c r="S14" s="175"/>
      <c r="T14" s="175"/>
      <c r="U14" s="175"/>
      <c r="V14" s="175"/>
      <c r="W14" s="176"/>
    </row>
    <row r="15" spans="1:23" ht="30" customHeight="1" x14ac:dyDescent="0.25">
      <c r="A15" s="195"/>
      <c r="B15" s="159" t="s">
        <v>28</v>
      </c>
      <c r="C15" s="155" t="s">
        <v>4</v>
      </c>
      <c r="D15" s="157" t="s">
        <v>32</v>
      </c>
      <c r="E15" s="159" t="s">
        <v>7</v>
      </c>
      <c r="F15" s="159">
        <v>0</v>
      </c>
      <c r="G15" s="161">
        <v>0</v>
      </c>
      <c r="H15" s="19" t="s">
        <v>7</v>
      </c>
      <c r="I15" s="23">
        <v>0</v>
      </c>
      <c r="J15" s="163">
        <f t="shared" ref="J15" si="16">F15*G15*H16*I16</f>
        <v>0</v>
      </c>
      <c r="K15" s="165">
        <f t="shared" ref="K15" si="17" xml:space="preserve"> J17-J15</f>
        <v>0</v>
      </c>
      <c r="L15" s="3">
        <v>0</v>
      </c>
      <c r="M15" s="10" t="s">
        <v>47</v>
      </c>
      <c r="N15" s="5" t="s">
        <v>0</v>
      </c>
      <c r="O15" s="6" t="s">
        <v>40</v>
      </c>
      <c r="P15" s="6" t="s">
        <v>39</v>
      </c>
      <c r="Q15" s="5" t="s">
        <v>42</v>
      </c>
      <c r="R15" s="168" t="str">
        <f t="shared" ref="R15" si="18">IF(D17="Restoration/Enhancement",SUM(K15,L17,M17,P18),IF(D17="Preservation",((0.1*J17)+L17+M17+P18),"NA"))</f>
        <v>NA</v>
      </c>
      <c r="S15" s="171"/>
      <c r="T15" s="171"/>
      <c r="U15" s="171"/>
      <c r="V15" s="171"/>
      <c r="W15" s="172"/>
    </row>
    <row r="16" spans="1:23" ht="18.600000000000001" customHeight="1" x14ac:dyDescent="0.25">
      <c r="A16" s="196"/>
      <c r="B16" s="160"/>
      <c r="C16" s="156"/>
      <c r="D16" s="158"/>
      <c r="E16" s="160"/>
      <c r="F16" s="160"/>
      <c r="G16" s="162"/>
      <c r="H16" s="21">
        <f t="shared" ref="H16" si="19">IF(H15="Primary",1,IF(H15="Second",0.2,IF(H15="Third",0.1,IF(H15="NA",0))))</f>
        <v>0</v>
      </c>
      <c r="I16" s="24" t="b">
        <f t="shared" ref="I16" si="20">IF(AND(B15="Piedmont",I15&gt;0.0001,I15&lt;0.1),0.41, IF(AND(B15="Piedmont",I15&gt;10), 2.45, IF(B15="Piedmont",I15^0.39, IF(AND(B15="Coastal Plain",I15&gt;0.0001,I15&lt;0.1),0.42,IF(AND(B15="Coastal Plain",I15&gt;10),2.4, IF(B15="Coastal Plain",I15^0.38, IF(AND(B15="Mountain",I15&gt;0.0001,I15&lt;0.1),0.36,IF(AND(B15="Mountain",I15&gt;10),2.75,IF(B15="Mountain",I15^0.44)))))))))</f>
        <v>0</v>
      </c>
      <c r="J16" s="164"/>
      <c r="K16" s="166"/>
      <c r="L16" s="4">
        <f t="shared" si="5"/>
        <v>0</v>
      </c>
      <c r="M16" s="2">
        <f t="shared" ref="M16" si="21">IF(M15="",0,IF(M15="Accredited Easement",0.05,IF(M15="Existing Protection",-0.05,IF(M15="Improved Protection",-0.03,IF(M15="Easement",0.03,0)))))</f>
        <v>0</v>
      </c>
      <c r="N16" s="8" t="s">
        <v>43</v>
      </c>
      <c r="O16" s="27"/>
      <c r="P16" s="7"/>
      <c r="Q16" s="17">
        <f t="shared" ref="Q16:Q17" si="22">O16*P16</f>
        <v>0</v>
      </c>
      <c r="R16" s="169"/>
      <c r="S16" s="173"/>
      <c r="T16" s="173"/>
      <c r="U16" s="173"/>
      <c r="V16" s="173"/>
      <c r="W16" s="174"/>
    </row>
    <row r="17" spans="1:23" ht="18.600000000000001" customHeight="1" x14ac:dyDescent="0.25">
      <c r="A17" s="196"/>
      <c r="B17" s="193" t="str">
        <f t="shared" si="8"/>
        <v>Not Selected</v>
      </c>
      <c r="C17" s="177" t="s">
        <v>6</v>
      </c>
      <c r="D17" s="179" t="s">
        <v>7</v>
      </c>
      <c r="E17" s="179" t="s">
        <v>7</v>
      </c>
      <c r="F17" s="179">
        <v>0</v>
      </c>
      <c r="G17" s="181">
        <v>0</v>
      </c>
      <c r="H17" s="20" t="s">
        <v>7</v>
      </c>
      <c r="I17" s="25">
        <f t="shared" si="9"/>
        <v>0</v>
      </c>
      <c r="J17" s="183">
        <f t="shared" ref="J17" si="23">F17*G17*H18*I18</f>
        <v>0</v>
      </c>
      <c r="K17" s="166"/>
      <c r="L17" s="185">
        <f t="shared" ref="L17" si="24">IF(D17="Preservation", (((J17*0.1)+P18)*L16), (K15*L16)+(P18*L16))</f>
        <v>0</v>
      </c>
      <c r="M17" s="187" t="str">
        <f t="shared" ref="M17" si="25">IF(D17="Preservation",((J17*M16)+((L17+P18)*M16)), IF(D17="Restoration/Enhancement", ((K15+L17+P18)*M16), "NA"))</f>
        <v>NA</v>
      </c>
      <c r="N17" s="9" t="s">
        <v>44</v>
      </c>
      <c r="O17" s="28"/>
      <c r="P17" s="7"/>
      <c r="Q17" s="18">
        <f t="shared" si="22"/>
        <v>0</v>
      </c>
      <c r="R17" s="169"/>
      <c r="S17" s="173"/>
      <c r="T17" s="173"/>
      <c r="U17" s="173"/>
      <c r="V17" s="173"/>
      <c r="W17" s="174"/>
    </row>
    <row r="18" spans="1:23" ht="18" customHeight="1" thickBot="1" x14ac:dyDescent="0.3">
      <c r="A18" s="197"/>
      <c r="B18" s="194"/>
      <c r="C18" s="178"/>
      <c r="D18" s="180"/>
      <c r="E18" s="180"/>
      <c r="F18" s="180"/>
      <c r="G18" s="182"/>
      <c r="H18" s="22">
        <f t="shared" ref="H18" si="26">IF(H17="Primary",1,IF(H17="Second",0.2,IF(H17="Third",0.1,IF(H17="NA",0))))</f>
        <v>0</v>
      </c>
      <c r="I18" s="26" t="b">
        <f t="shared" ref="I18" si="27">IF(AND(B17="Piedmont",I17&gt;0.0001,I17&lt;0.1),0.41, IF(AND(B17="Piedmont",I17&gt;10), 2.45, IF(B17="Piedmont",I17^0.39, IF(AND(B17="Coastal Plain",I17&gt;0.0001,I17&lt;0.1),0.42,IF(AND(B17="Coastal Plain",I17&gt;10),2.4, IF(B17="Coastal Plain",I17^0.38, IF(AND(B17="Mountain",I17&gt;0.0001,I17&lt;0.1),0.36,IF(AND(B17="Mountain",I17&gt;10),2.75,IF(B17="Mountain",I17^0.44)))))))))</f>
        <v>0</v>
      </c>
      <c r="J18" s="184"/>
      <c r="K18" s="167"/>
      <c r="L18" s="186"/>
      <c r="M18" s="188"/>
      <c r="N18" s="189" t="s">
        <v>41</v>
      </c>
      <c r="O18" s="190"/>
      <c r="P18" s="191">
        <f t="shared" ref="P18" si="28">IF(D17="Restoration/Enhancement",(Q17-Q16)*45, IF(D17="Preservation",(Q17*45*0.25),0))</f>
        <v>0</v>
      </c>
      <c r="Q18" s="192"/>
      <c r="R18" s="170"/>
      <c r="S18" s="175"/>
      <c r="T18" s="175"/>
      <c r="U18" s="175"/>
      <c r="V18" s="175"/>
      <c r="W18" s="176"/>
    </row>
    <row r="19" spans="1:23" ht="26.4" customHeight="1" x14ac:dyDescent="0.25">
      <c r="A19" s="195"/>
      <c r="B19" s="159" t="s">
        <v>28</v>
      </c>
      <c r="C19" s="155" t="s">
        <v>4</v>
      </c>
      <c r="D19" s="157" t="s">
        <v>32</v>
      </c>
      <c r="E19" s="159" t="s">
        <v>7</v>
      </c>
      <c r="F19" s="159">
        <v>0</v>
      </c>
      <c r="G19" s="161">
        <v>0</v>
      </c>
      <c r="H19" s="19" t="s">
        <v>7</v>
      </c>
      <c r="I19" s="23">
        <v>0</v>
      </c>
      <c r="J19" s="163">
        <f t="shared" ref="J19" si="29">F19*G19*H20*I20</f>
        <v>0</v>
      </c>
      <c r="K19" s="165">
        <f t="shared" ref="K19" si="30" xml:space="preserve"> J21-J19</f>
        <v>0</v>
      </c>
      <c r="L19" s="3">
        <v>0</v>
      </c>
      <c r="M19" s="10" t="s">
        <v>47</v>
      </c>
      <c r="N19" s="5" t="s">
        <v>0</v>
      </c>
      <c r="O19" s="6" t="s">
        <v>40</v>
      </c>
      <c r="P19" s="6" t="s">
        <v>39</v>
      </c>
      <c r="Q19" s="5" t="s">
        <v>42</v>
      </c>
      <c r="R19" s="168" t="str">
        <f t="shared" ref="R19" si="31">IF(D21="Restoration/Enhancement",SUM(K19,L21,M21,P22),IF(D21="Preservation",((0.1*J21)+L21+M21+P22),"NA"))</f>
        <v>NA</v>
      </c>
      <c r="S19" s="171"/>
      <c r="T19" s="171"/>
      <c r="U19" s="171"/>
      <c r="V19" s="171"/>
      <c r="W19" s="172"/>
    </row>
    <row r="20" spans="1:23" ht="15" customHeight="1" x14ac:dyDescent="0.25">
      <c r="A20" s="196"/>
      <c r="B20" s="160"/>
      <c r="C20" s="156"/>
      <c r="D20" s="158"/>
      <c r="E20" s="160"/>
      <c r="F20" s="160"/>
      <c r="G20" s="162"/>
      <c r="H20" s="21">
        <f t="shared" ref="H20" si="32">IF(H19="Primary",1,IF(H19="Second",0.2,IF(H19="Third",0.1,IF(H19="NA",0))))</f>
        <v>0</v>
      </c>
      <c r="I20" s="24" t="b">
        <f t="shared" ref="I20" si="33">IF(AND(B19="Piedmont",I19&gt;0.0001,I19&lt;0.1),0.41, IF(AND(B19="Piedmont",I19&gt;10), 2.45, IF(B19="Piedmont",I19^0.39, IF(AND(B19="Coastal Plain",I19&gt;0.0001,I19&lt;0.1),0.42,IF(AND(B19="Coastal Plain",I19&gt;10),2.4, IF(B19="Coastal Plain",I19^0.38, IF(AND(B19="Mountain",I19&gt;0.0001,I19&lt;0.1),0.36,IF(AND(B19="Mountain",I19&gt;10),2.75,IF(B19="Mountain",I19^0.44)))))))))</f>
        <v>0</v>
      </c>
      <c r="J20" s="164"/>
      <c r="K20" s="166"/>
      <c r="L20" s="4">
        <f t="shared" si="5"/>
        <v>0</v>
      </c>
      <c r="M20" s="2">
        <f t="shared" ref="M20" si="34">IF(M19="",0,IF(M19="Accredited Easement",0.05,IF(M19="Existing Protection",-0.05,IF(M19="Improved Protection",-0.03,IF(M19="Easement",0.03,0)))))</f>
        <v>0</v>
      </c>
      <c r="N20" s="8" t="s">
        <v>43</v>
      </c>
      <c r="O20" s="27"/>
      <c r="P20" s="7"/>
      <c r="Q20" s="17">
        <f t="shared" ref="Q20:Q21" si="35">O20*P20</f>
        <v>0</v>
      </c>
      <c r="R20" s="169"/>
      <c r="S20" s="173"/>
      <c r="T20" s="173"/>
      <c r="U20" s="173"/>
      <c r="V20" s="173"/>
      <c r="W20" s="174"/>
    </row>
    <row r="21" spans="1:23" ht="21" customHeight="1" x14ac:dyDescent="0.25">
      <c r="A21" s="196"/>
      <c r="B21" s="193" t="str">
        <f t="shared" si="8"/>
        <v>Not Selected</v>
      </c>
      <c r="C21" s="177" t="s">
        <v>6</v>
      </c>
      <c r="D21" s="179" t="s">
        <v>7</v>
      </c>
      <c r="E21" s="179" t="s">
        <v>7</v>
      </c>
      <c r="F21" s="179">
        <v>0</v>
      </c>
      <c r="G21" s="181">
        <v>0</v>
      </c>
      <c r="H21" s="20" t="s">
        <v>7</v>
      </c>
      <c r="I21" s="25">
        <f t="shared" si="9"/>
        <v>0</v>
      </c>
      <c r="J21" s="183">
        <f t="shared" ref="J21" si="36">F21*G21*H22*I22</f>
        <v>0</v>
      </c>
      <c r="K21" s="166"/>
      <c r="L21" s="185">
        <f t="shared" ref="L21" si="37">IF(D21="Preservation", (((J21*0.1)+P22)*L20), (K19*L20)+(P22*L20))</f>
        <v>0</v>
      </c>
      <c r="M21" s="187" t="str">
        <f t="shared" ref="M21" si="38">IF(D21="Preservation",((J21*M20)+((L21+P22)*M20)), IF(D21="Restoration/Enhancement", ((K19+L21+P22)*M20), "NA"))</f>
        <v>NA</v>
      </c>
      <c r="N21" s="9" t="s">
        <v>44</v>
      </c>
      <c r="O21" s="28"/>
      <c r="P21" s="7"/>
      <c r="Q21" s="18">
        <f t="shared" si="35"/>
        <v>0</v>
      </c>
      <c r="R21" s="169"/>
      <c r="S21" s="173"/>
      <c r="T21" s="173"/>
      <c r="U21" s="173"/>
      <c r="V21" s="173"/>
      <c r="W21" s="174"/>
    </row>
    <row r="22" spans="1:23" ht="29.4" customHeight="1" thickBot="1" x14ac:dyDescent="0.3">
      <c r="A22" s="197"/>
      <c r="B22" s="194"/>
      <c r="C22" s="178"/>
      <c r="D22" s="180"/>
      <c r="E22" s="180"/>
      <c r="F22" s="180"/>
      <c r="G22" s="182"/>
      <c r="H22" s="22">
        <f t="shared" ref="H22" si="39">IF(H21="Primary",1,IF(H21="Second",0.2,IF(H21="Third",0.1,IF(H21="NA",0))))</f>
        <v>0</v>
      </c>
      <c r="I22" s="26" t="b">
        <f t="shared" ref="I22" si="40">IF(AND(B21="Piedmont",I21&gt;0.0001,I21&lt;0.1),0.41, IF(AND(B21="Piedmont",I21&gt;10), 2.45, IF(B21="Piedmont",I21^0.39, IF(AND(B21="Coastal Plain",I21&gt;0.0001,I21&lt;0.1),0.42,IF(AND(B21="Coastal Plain",I21&gt;10),2.4, IF(B21="Coastal Plain",I21^0.38, IF(AND(B21="Mountain",I21&gt;0.0001,I21&lt;0.1),0.36,IF(AND(B21="Mountain",I21&gt;10),2.75,IF(B21="Mountain",I21^0.44)))))))))</f>
        <v>0</v>
      </c>
      <c r="J22" s="184"/>
      <c r="K22" s="167"/>
      <c r="L22" s="186"/>
      <c r="M22" s="188"/>
      <c r="N22" s="189" t="s">
        <v>41</v>
      </c>
      <c r="O22" s="190"/>
      <c r="P22" s="191">
        <f t="shared" ref="P22" si="41">IF(D21="Restoration/Enhancement",(Q21-Q20)*45, IF(D21="Preservation",(Q21*45*0.25),0))</f>
        <v>0</v>
      </c>
      <c r="Q22" s="192"/>
      <c r="R22" s="170"/>
      <c r="S22" s="175"/>
      <c r="T22" s="175"/>
      <c r="U22" s="175"/>
      <c r="V22" s="175"/>
      <c r="W22" s="176"/>
    </row>
    <row r="23" spans="1:23" ht="27.6" customHeight="1" x14ac:dyDescent="0.25">
      <c r="A23" s="195"/>
      <c r="B23" s="159" t="s">
        <v>28</v>
      </c>
      <c r="C23" s="155" t="s">
        <v>4</v>
      </c>
      <c r="D23" s="157" t="s">
        <v>32</v>
      </c>
      <c r="E23" s="159" t="s">
        <v>7</v>
      </c>
      <c r="F23" s="159">
        <v>0</v>
      </c>
      <c r="G23" s="161">
        <v>0</v>
      </c>
      <c r="H23" s="19" t="s">
        <v>7</v>
      </c>
      <c r="I23" s="23">
        <v>0</v>
      </c>
      <c r="J23" s="163">
        <f t="shared" ref="J23" si="42">F23*G23*H24*I24</f>
        <v>0</v>
      </c>
      <c r="K23" s="165">
        <f t="shared" ref="K23" si="43" xml:space="preserve"> J25-J23</f>
        <v>0</v>
      </c>
      <c r="L23" s="3">
        <v>0</v>
      </c>
      <c r="M23" s="10" t="s">
        <v>47</v>
      </c>
      <c r="N23" s="5" t="s">
        <v>0</v>
      </c>
      <c r="O23" s="6" t="s">
        <v>40</v>
      </c>
      <c r="P23" s="6" t="s">
        <v>39</v>
      </c>
      <c r="Q23" s="5" t="s">
        <v>42</v>
      </c>
      <c r="R23" s="168" t="str">
        <f t="shared" ref="R23" si="44">IF(D25="Restoration/Enhancement",SUM(K23,L25,M25,P26),IF(D25="Preservation",((0.1*J25)+L25+M25+P26),"NA"))</f>
        <v>NA</v>
      </c>
      <c r="S23" s="171"/>
      <c r="T23" s="171"/>
      <c r="U23" s="171"/>
      <c r="V23" s="171"/>
      <c r="W23" s="172"/>
    </row>
    <row r="24" spans="1:23" ht="13.2" customHeight="1" x14ac:dyDescent="0.25">
      <c r="A24" s="196"/>
      <c r="B24" s="160"/>
      <c r="C24" s="156"/>
      <c r="D24" s="158"/>
      <c r="E24" s="160"/>
      <c r="F24" s="160"/>
      <c r="G24" s="162"/>
      <c r="H24" s="21">
        <f t="shared" ref="H24" si="45">IF(H23="Primary",1,IF(H23="Second",0.2,IF(H23="Third",0.1,IF(H23="NA",0))))</f>
        <v>0</v>
      </c>
      <c r="I24" s="24" t="b">
        <f t="shared" ref="I24" si="46">IF(AND(B23="Piedmont",I23&gt;0.0001,I23&lt;0.1),0.41, IF(AND(B23="Piedmont",I23&gt;10), 2.45, IF(B23="Piedmont",I23^0.39, IF(AND(B23="Coastal Plain",I23&gt;0.0001,I23&lt;0.1),0.42,IF(AND(B23="Coastal Plain",I23&gt;10),2.4, IF(B23="Coastal Plain",I23^0.38, IF(AND(B23="Mountain",I23&gt;0.0001,I23&lt;0.1),0.36,IF(AND(B23="Mountain",I23&gt;10),2.75,IF(B23="Mountain",I23^0.44)))))))))</f>
        <v>0</v>
      </c>
      <c r="J24" s="164"/>
      <c r="K24" s="166"/>
      <c r="L24" s="4">
        <f t="shared" si="5"/>
        <v>0</v>
      </c>
      <c r="M24" s="2">
        <f t="shared" ref="M24" si="47">IF(M23="",0,IF(M23="Accredited Easement",0.05,IF(M23="Existing Protection",-0.05,IF(M23="Improved Protection",-0.03,IF(M23="Easement",0.03,0)))))</f>
        <v>0</v>
      </c>
      <c r="N24" s="8" t="s">
        <v>43</v>
      </c>
      <c r="O24" s="27"/>
      <c r="P24" s="7"/>
      <c r="Q24" s="17">
        <f t="shared" ref="Q24:Q25" si="48">O24*P24</f>
        <v>0</v>
      </c>
      <c r="R24" s="169"/>
      <c r="S24" s="173"/>
      <c r="T24" s="173"/>
      <c r="U24" s="173"/>
      <c r="V24" s="173"/>
      <c r="W24" s="174"/>
    </row>
    <row r="25" spans="1:23" ht="15" customHeight="1" x14ac:dyDescent="0.25">
      <c r="A25" s="196"/>
      <c r="B25" s="193" t="str">
        <f t="shared" si="8"/>
        <v>Not Selected</v>
      </c>
      <c r="C25" s="177" t="s">
        <v>6</v>
      </c>
      <c r="D25" s="179" t="s">
        <v>7</v>
      </c>
      <c r="E25" s="179" t="s">
        <v>7</v>
      </c>
      <c r="F25" s="179">
        <v>0</v>
      </c>
      <c r="G25" s="181">
        <v>0</v>
      </c>
      <c r="H25" s="20" t="s">
        <v>7</v>
      </c>
      <c r="I25" s="25">
        <f t="shared" si="9"/>
        <v>0</v>
      </c>
      <c r="J25" s="183">
        <f t="shared" ref="J25" si="49">F25*G25*H26*I26</f>
        <v>0</v>
      </c>
      <c r="K25" s="166"/>
      <c r="L25" s="185">
        <f t="shared" ref="L25" si="50">IF(D25="Preservation", (((J25*0.1)+P26)*L24), (K23*L24)+(P26*L24))</f>
        <v>0</v>
      </c>
      <c r="M25" s="187" t="str">
        <f t="shared" ref="M25" si="51">IF(D25="Preservation",((J25*M24)+((L25+P26)*M24)), IF(D25="Restoration/Enhancement", ((K23+L25+P26)*M24), "NA"))</f>
        <v>NA</v>
      </c>
      <c r="N25" s="9" t="s">
        <v>44</v>
      </c>
      <c r="O25" s="28"/>
      <c r="P25" s="7"/>
      <c r="Q25" s="18">
        <f t="shared" si="48"/>
        <v>0</v>
      </c>
      <c r="R25" s="169"/>
      <c r="S25" s="173"/>
      <c r="T25" s="173"/>
      <c r="U25" s="173"/>
      <c r="V25" s="173"/>
      <c r="W25" s="174"/>
    </row>
    <row r="26" spans="1:23" ht="30" customHeight="1" thickBot="1" x14ac:dyDescent="0.3">
      <c r="A26" s="197"/>
      <c r="B26" s="194"/>
      <c r="C26" s="178"/>
      <c r="D26" s="180"/>
      <c r="E26" s="180"/>
      <c r="F26" s="180"/>
      <c r="G26" s="182"/>
      <c r="H26" s="22">
        <f t="shared" ref="H26" si="52">IF(H25="Primary",1,IF(H25="Second",0.2,IF(H25="Third",0.1,IF(H25="NA",0))))</f>
        <v>0</v>
      </c>
      <c r="I26" s="26" t="b">
        <f t="shared" ref="I26" si="53">IF(AND(B25="Piedmont",I25&gt;0.0001,I25&lt;0.1),0.41, IF(AND(B25="Piedmont",I25&gt;10), 2.45, IF(B25="Piedmont",I25^0.39, IF(AND(B25="Coastal Plain",I25&gt;0.0001,I25&lt;0.1),0.42,IF(AND(B25="Coastal Plain",I25&gt;10),2.4, IF(B25="Coastal Plain",I25^0.38, IF(AND(B25="Mountain",I25&gt;0.0001,I25&lt;0.1),0.36,IF(AND(B25="Mountain",I25&gt;10),2.75,IF(B25="Mountain",I25^0.44)))))))))</f>
        <v>0</v>
      </c>
      <c r="J26" s="184"/>
      <c r="K26" s="167"/>
      <c r="L26" s="186"/>
      <c r="M26" s="188"/>
      <c r="N26" s="189" t="s">
        <v>41</v>
      </c>
      <c r="O26" s="190"/>
      <c r="P26" s="191">
        <f t="shared" ref="P26" si="54">IF(D25="Restoration/Enhancement",(Q25-Q24)*45, IF(D25="Preservation",(Q25*45*0.25),0))</f>
        <v>0</v>
      </c>
      <c r="Q26" s="192"/>
      <c r="R26" s="170"/>
      <c r="S26" s="175"/>
      <c r="T26" s="175"/>
      <c r="U26" s="175"/>
      <c r="V26" s="175"/>
      <c r="W26" s="176"/>
    </row>
    <row r="27" spans="1:23" ht="25.2" customHeight="1" x14ac:dyDescent="0.25">
      <c r="A27" s="195"/>
      <c r="B27" s="159" t="s">
        <v>28</v>
      </c>
      <c r="C27" s="155" t="s">
        <v>4</v>
      </c>
      <c r="D27" s="157" t="s">
        <v>32</v>
      </c>
      <c r="E27" s="159" t="s">
        <v>7</v>
      </c>
      <c r="F27" s="159">
        <v>0</v>
      </c>
      <c r="G27" s="161">
        <v>0</v>
      </c>
      <c r="H27" s="19" t="s">
        <v>7</v>
      </c>
      <c r="I27" s="23">
        <v>0</v>
      </c>
      <c r="J27" s="163">
        <f t="shared" ref="J27" si="55">F27*G27*H28*I28</f>
        <v>0</v>
      </c>
      <c r="K27" s="165">
        <f t="shared" ref="K27" si="56" xml:space="preserve"> J29-J27</f>
        <v>0</v>
      </c>
      <c r="L27" s="3">
        <v>0</v>
      </c>
      <c r="M27" s="10" t="s">
        <v>47</v>
      </c>
      <c r="N27" s="5" t="s">
        <v>0</v>
      </c>
      <c r="O27" s="6" t="s">
        <v>40</v>
      </c>
      <c r="P27" s="6" t="s">
        <v>39</v>
      </c>
      <c r="Q27" s="5" t="s">
        <v>42</v>
      </c>
      <c r="R27" s="168" t="str">
        <f t="shared" ref="R27" si="57">IF(D29="Restoration/Enhancement",SUM(K27,L29,M29,P30),IF(D29="Preservation",((0.1*J29)+L29+M29+P30),"NA"))</f>
        <v>NA</v>
      </c>
      <c r="S27" s="171"/>
      <c r="T27" s="171"/>
      <c r="U27" s="171"/>
      <c r="V27" s="171"/>
      <c r="W27" s="172"/>
    </row>
    <row r="28" spans="1:23" ht="19.8" customHeight="1" x14ac:dyDescent="0.25">
      <c r="A28" s="196"/>
      <c r="B28" s="160"/>
      <c r="C28" s="156"/>
      <c r="D28" s="158"/>
      <c r="E28" s="160"/>
      <c r="F28" s="160"/>
      <c r="G28" s="162"/>
      <c r="H28" s="21">
        <f t="shared" ref="H28" si="58">IF(H27="Primary",1,IF(H27="Second",0.2,IF(H27="Third",0.1,IF(H27="NA",0))))</f>
        <v>0</v>
      </c>
      <c r="I28" s="24" t="b">
        <f t="shared" ref="I28" si="59">IF(AND(B27="Piedmont",I27&gt;0.0001,I27&lt;0.1),0.41, IF(AND(B27="Piedmont",I27&gt;10), 2.45, IF(B27="Piedmont",I27^0.39, IF(AND(B27="Coastal Plain",I27&gt;0.0001,I27&lt;0.1),0.42,IF(AND(B27="Coastal Plain",I27&gt;10),2.4, IF(B27="Coastal Plain",I27^0.38, IF(AND(B27="Mountain",I27&gt;0.0001,I27&lt;0.1),0.36,IF(AND(B27="Mountain",I27&gt;10),2.75,IF(B27="Mountain",I27^0.44)))))))))</f>
        <v>0</v>
      </c>
      <c r="J28" s="164"/>
      <c r="K28" s="166"/>
      <c r="L28" s="4">
        <f t="shared" si="5"/>
        <v>0</v>
      </c>
      <c r="M28" s="2">
        <f t="shared" ref="M28" si="60">IF(M27="",0,IF(M27="Accredited Easement",0.05,IF(M27="Existing Protection",-0.05,IF(M27="Improved Protection",-0.03,IF(M27="Easement",0.03,0)))))</f>
        <v>0</v>
      </c>
      <c r="N28" s="8" t="s">
        <v>43</v>
      </c>
      <c r="O28" s="27"/>
      <c r="P28" s="7"/>
      <c r="Q28" s="17">
        <f t="shared" ref="Q28:Q29" si="61">O28*P28</f>
        <v>0</v>
      </c>
      <c r="R28" s="169"/>
      <c r="S28" s="173"/>
      <c r="T28" s="173"/>
      <c r="U28" s="173"/>
      <c r="V28" s="173"/>
      <c r="W28" s="174"/>
    </row>
    <row r="29" spans="1:23" ht="15" customHeight="1" x14ac:dyDescent="0.25">
      <c r="A29" s="196"/>
      <c r="B29" s="193" t="str">
        <f t="shared" si="8"/>
        <v>Not Selected</v>
      </c>
      <c r="C29" s="177" t="s">
        <v>6</v>
      </c>
      <c r="D29" s="179" t="s">
        <v>7</v>
      </c>
      <c r="E29" s="179" t="s">
        <v>7</v>
      </c>
      <c r="F29" s="179">
        <v>0</v>
      </c>
      <c r="G29" s="181">
        <v>0</v>
      </c>
      <c r="H29" s="20" t="s">
        <v>7</v>
      </c>
      <c r="I29" s="25">
        <f t="shared" si="9"/>
        <v>0</v>
      </c>
      <c r="J29" s="183">
        <f t="shared" ref="J29" si="62">F29*G29*H30*I30</f>
        <v>0</v>
      </c>
      <c r="K29" s="166"/>
      <c r="L29" s="185">
        <f t="shared" ref="L29" si="63">IF(D29="Preservation", (((J29*0.1)+P30)*L28), (K27*L28)+(P30*L28))</f>
        <v>0</v>
      </c>
      <c r="M29" s="187" t="str">
        <f t="shared" ref="M29" si="64">IF(D29="Preservation",((J29*M28)+((L29+P30)*M28)), IF(D29="Restoration/Enhancement", ((K27+L29+P30)*M28), "NA"))</f>
        <v>NA</v>
      </c>
      <c r="N29" s="9" t="s">
        <v>44</v>
      </c>
      <c r="O29" s="28"/>
      <c r="P29" s="7"/>
      <c r="Q29" s="18">
        <f t="shared" si="61"/>
        <v>0</v>
      </c>
      <c r="R29" s="169"/>
      <c r="S29" s="173"/>
      <c r="T29" s="173"/>
      <c r="U29" s="173"/>
      <c r="V29" s="173"/>
      <c r="W29" s="174"/>
    </row>
    <row r="30" spans="1:23" ht="12.6" customHeight="1" thickBot="1" x14ac:dyDescent="0.3">
      <c r="A30" s="197"/>
      <c r="B30" s="194"/>
      <c r="C30" s="178"/>
      <c r="D30" s="180"/>
      <c r="E30" s="180"/>
      <c r="F30" s="180"/>
      <c r="G30" s="182"/>
      <c r="H30" s="22">
        <f t="shared" ref="H30" si="65">IF(H29="Primary",1,IF(H29="Second",0.2,IF(H29="Third",0.1,IF(H29="NA",0))))</f>
        <v>0</v>
      </c>
      <c r="I30" s="26" t="b">
        <f t="shared" ref="I30" si="66">IF(AND(B29="Piedmont",I29&gt;0.0001,I29&lt;0.1),0.41, IF(AND(B29="Piedmont",I29&gt;10), 2.45, IF(B29="Piedmont",I29^0.39, IF(AND(B29="Coastal Plain",I29&gt;0.0001,I29&lt;0.1),0.42,IF(AND(B29="Coastal Plain",I29&gt;10),2.4, IF(B29="Coastal Plain",I29^0.38, IF(AND(B29="Mountain",I29&gt;0.0001,I29&lt;0.1),0.36,IF(AND(B29="Mountain",I29&gt;10),2.75,IF(B29="Mountain",I29^0.44)))))))))</f>
        <v>0</v>
      </c>
      <c r="J30" s="184"/>
      <c r="K30" s="167"/>
      <c r="L30" s="186"/>
      <c r="M30" s="188"/>
      <c r="N30" s="189" t="s">
        <v>41</v>
      </c>
      <c r="O30" s="190"/>
      <c r="P30" s="191">
        <f t="shared" ref="P30" si="67">IF(D29="Restoration/Enhancement",(Q29-Q28)*45, IF(D29="Preservation",(Q29*45*0.25),0))</f>
        <v>0</v>
      </c>
      <c r="Q30" s="192"/>
      <c r="R30" s="170"/>
      <c r="S30" s="175"/>
      <c r="T30" s="175"/>
      <c r="U30" s="175"/>
      <c r="V30" s="175"/>
      <c r="W30" s="176"/>
    </row>
    <row r="31" spans="1:23" ht="28.2" customHeight="1" x14ac:dyDescent="0.25">
      <c r="A31" s="195"/>
      <c r="B31" s="159" t="s">
        <v>28</v>
      </c>
      <c r="C31" s="155" t="s">
        <v>4</v>
      </c>
      <c r="D31" s="157" t="s">
        <v>32</v>
      </c>
      <c r="E31" s="159" t="s">
        <v>7</v>
      </c>
      <c r="F31" s="159">
        <v>0</v>
      </c>
      <c r="G31" s="161">
        <v>0</v>
      </c>
      <c r="H31" s="19" t="s">
        <v>7</v>
      </c>
      <c r="I31" s="23">
        <v>0</v>
      </c>
      <c r="J31" s="163">
        <f t="shared" ref="J31" si="68">F31*G31*H32*I32</f>
        <v>0</v>
      </c>
      <c r="K31" s="165">
        <f t="shared" ref="K31" si="69" xml:space="preserve"> J33-J31</f>
        <v>0</v>
      </c>
      <c r="L31" s="3">
        <v>0</v>
      </c>
      <c r="M31" s="10" t="s">
        <v>47</v>
      </c>
      <c r="N31" s="5" t="s">
        <v>0</v>
      </c>
      <c r="O31" s="6" t="s">
        <v>40</v>
      </c>
      <c r="P31" s="6" t="s">
        <v>39</v>
      </c>
      <c r="Q31" s="5" t="s">
        <v>42</v>
      </c>
      <c r="R31" s="168" t="str">
        <f>IF(D33="Restoration/Enhancement",SUM(K31,L33,M33,P34),IF(D33="Preservation",((0.1*J33)+L33+M33+P34),"NA"))</f>
        <v>NA</v>
      </c>
      <c r="S31" s="171"/>
      <c r="T31" s="171"/>
      <c r="U31" s="171"/>
      <c r="V31" s="171"/>
      <c r="W31" s="172"/>
    </row>
    <row r="32" spans="1:23" ht="15" customHeight="1" x14ac:dyDescent="0.25">
      <c r="A32" s="196"/>
      <c r="B32" s="160"/>
      <c r="C32" s="156"/>
      <c r="D32" s="158"/>
      <c r="E32" s="160"/>
      <c r="F32" s="160"/>
      <c r="G32" s="162"/>
      <c r="H32" s="21">
        <f t="shared" ref="H32" si="70">IF(H31="Primary",1,IF(H31="Second",0.2,IF(H31="Third",0.1,IF(H31="NA",0))))</f>
        <v>0</v>
      </c>
      <c r="I32" s="24" t="b">
        <f t="shared" ref="I32" si="71">IF(AND(B31="Piedmont",I31&gt;0.0001,I31&lt;0.1),0.41, IF(AND(B31="Piedmont",I31&gt;10), 2.45, IF(B31="Piedmont",I31^0.39, IF(AND(B31="Coastal Plain",I31&gt;0.0001,I31&lt;0.1),0.42,IF(AND(B31="Coastal Plain",I31&gt;10),2.4, IF(B31="Coastal Plain",I31^0.38, IF(AND(B31="Mountain",I31&gt;0.0001,I31&lt;0.1),0.36,IF(AND(B31="Mountain",I31&gt;10),2.75,IF(B31="Mountain",I31^0.44)))))))))</f>
        <v>0</v>
      </c>
      <c r="J32" s="164"/>
      <c r="K32" s="166"/>
      <c r="L32" s="4">
        <f t="shared" ref="L32" si="72">L31*0.1</f>
        <v>0</v>
      </c>
      <c r="M32" s="2">
        <f>IF(M31="",0,IF(M31="Accredited Easement",0.05,IF(M31="Existing Protection",-0.05,IF(M31="Improved Protection",-0.03,IF(M31="Easement",0.03,0)))))</f>
        <v>0</v>
      </c>
      <c r="N32" s="8" t="s">
        <v>43</v>
      </c>
      <c r="O32" s="27"/>
      <c r="P32" s="7"/>
      <c r="Q32" s="17">
        <f t="shared" ref="Q32:Q33" si="73">O32*P32</f>
        <v>0</v>
      </c>
      <c r="R32" s="169"/>
      <c r="S32" s="173"/>
      <c r="T32" s="173"/>
      <c r="U32" s="173"/>
      <c r="V32" s="173"/>
      <c r="W32" s="174"/>
    </row>
    <row r="33" spans="1:23" ht="19.2" customHeight="1" x14ac:dyDescent="0.25">
      <c r="A33" s="196"/>
      <c r="B33" s="193" t="str">
        <f t="shared" ref="B33" si="74">B31</f>
        <v>Not Selected</v>
      </c>
      <c r="C33" s="177" t="s">
        <v>6</v>
      </c>
      <c r="D33" s="179" t="s">
        <v>7</v>
      </c>
      <c r="E33" s="179" t="s">
        <v>7</v>
      </c>
      <c r="F33" s="179">
        <v>0</v>
      </c>
      <c r="G33" s="181">
        <v>0</v>
      </c>
      <c r="H33" s="20" t="s">
        <v>7</v>
      </c>
      <c r="I33" s="25">
        <f t="shared" ref="I33" si="75">I31</f>
        <v>0</v>
      </c>
      <c r="J33" s="183">
        <f t="shared" ref="J33" si="76">F33*G33*H34*I34</f>
        <v>0</v>
      </c>
      <c r="K33" s="166"/>
      <c r="L33" s="185">
        <f>IF(D33="Preservation", (((J33*0.1)+P34)*L32), (K31*L32)+(P34*L32))</f>
        <v>0</v>
      </c>
      <c r="M33" s="187" t="str">
        <f>IF(D33="Preservation",((J33*M32)+((L33+P34)*M32)), IF(D33="Restoration/Enhancement", ((K31+L33+P34)*M32), "NA"))</f>
        <v>NA</v>
      </c>
      <c r="N33" s="9" t="s">
        <v>44</v>
      </c>
      <c r="O33" s="28"/>
      <c r="P33" s="7"/>
      <c r="Q33" s="18">
        <f t="shared" si="73"/>
        <v>0</v>
      </c>
      <c r="R33" s="169"/>
      <c r="S33" s="173"/>
      <c r="T33" s="173"/>
      <c r="U33" s="173"/>
      <c r="V33" s="173"/>
      <c r="W33" s="174"/>
    </row>
    <row r="34" spans="1:23" ht="33" customHeight="1" thickBot="1" x14ac:dyDescent="0.3">
      <c r="A34" s="197"/>
      <c r="B34" s="194"/>
      <c r="C34" s="178"/>
      <c r="D34" s="180"/>
      <c r="E34" s="180"/>
      <c r="F34" s="180"/>
      <c r="G34" s="182"/>
      <c r="H34" s="22">
        <f t="shared" ref="H34" si="77">IF(H33="Primary",1,IF(H33="Second",0.2,IF(H33="Third",0.1,IF(H33="NA",0))))</f>
        <v>0</v>
      </c>
      <c r="I34" s="26" t="b">
        <f t="shared" ref="I34" si="78">IF(AND(B33="Piedmont",I33&gt;0.0001,I33&lt;0.1),0.41, IF(AND(B33="Piedmont",I33&gt;10), 2.45, IF(B33="Piedmont",I33^0.39, IF(AND(B33="Coastal Plain",I33&gt;0.0001,I33&lt;0.1),0.42,IF(AND(B33="Coastal Plain",I33&gt;10),2.4, IF(B33="Coastal Plain",I33^0.38, IF(AND(B33="Mountain",I33&gt;0.0001,I33&lt;0.1),0.36,IF(AND(B33="Mountain",I33&gt;10),2.75,IF(B33="Mountain",I33^0.44)))))))))</f>
        <v>0</v>
      </c>
      <c r="J34" s="184"/>
      <c r="K34" s="167"/>
      <c r="L34" s="186"/>
      <c r="M34" s="188"/>
      <c r="N34" s="189" t="s">
        <v>41</v>
      </c>
      <c r="O34" s="190"/>
      <c r="P34" s="191">
        <f>IF(D33="Restoration/Enhancement",(Q33-Q32)*45, IF(D33="Preservation",(Q33*45*0.25),0))</f>
        <v>0</v>
      </c>
      <c r="Q34" s="192"/>
      <c r="R34" s="170"/>
      <c r="S34" s="175"/>
      <c r="T34" s="175"/>
      <c r="U34" s="175"/>
      <c r="V34" s="175"/>
      <c r="W34" s="176"/>
    </row>
    <row r="35" spans="1:23" ht="28.95" customHeight="1" x14ac:dyDescent="0.25">
      <c r="A35" s="195"/>
      <c r="B35" s="159" t="s">
        <v>28</v>
      </c>
      <c r="C35" s="155" t="s">
        <v>4</v>
      </c>
      <c r="D35" s="157" t="s">
        <v>32</v>
      </c>
      <c r="E35" s="159" t="s">
        <v>7</v>
      </c>
      <c r="F35" s="159">
        <v>0</v>
      </c>
      <c r="G35" s="161">
        <v>0</v>
      </c>
      <c r="H35" s="19" t="s">
        <v>7</v>
      </c>
      <c r="I35" s="23">
        <v>0</v>
      </c>
      <c r="J35" s="163">
        <f t="shared" ref="J35" si="79">F35*G35*H36*I36</f>
        <v>0</v>
      </c>
      <c r="K35" s="165">
        <f t="shared" ref="K35" si="80" xml:space="preserve"> J37-J35</f>
        <v>0</v>
      </c>
      <c r="L35" s="3">
        <v>0</v>
      </c>
      <c r="M35" s="10" t="s">
        <v>47</v>
      </c>
      <c r="N35" s="5" t="s">
        <v>0</v>
      </c>
      <c r="O35" s="6" t="s">
        <v>40</v>
      </c>
      <c r="P35" s="6" t="s">
        <v>39</v>
      </c>
      <c r="Q35" s="5" t="s">
        <v>42</v>
      </c>
      <c r="R35" s="168" t="str">
        <f t="shared" ref="R35" si="81">IF(D37="Restoration/Enhancement",SUM(K35,L37,M37,P38),IF(D37="Preservation",((0.1*J37)+L37+M37+P38),"NA"))</f>
        <v>NA</v>
      </c>
      <c r="S35" s="171"/>
      <c r="T35" s="171"/>
      <c r="U35" s="171"/>
      <c r="V35" s="171"/>
      <c r="W35" s="172"/>
    </row>
    <row r="36" spans="1:23" ht="15" customHeight="1" x14ac:dyDescent="0.25">
      <c r="A36" s="196"/>
      <c r="B36" s="160"/>
      <c r="C36" s="156"/>
      <c r="D36" s="158"/>
      <c r="E36" s="160"/>
      <c r="F36" s="160"/>
      <c r="G36" s="162"/>
      <c r="H36" s="21">
        <f t="shared" ref="H36" si="82">IF(H35="Primary",1,IF(H35="Second",0.2,IF(H35="Third",0.1,IF(H35="NA",0))))</f>
        <v>0</v>
      </c>
      <c r="I36" s="24" t="b">
        <f t="shared" ref="I36" si="83">IF(AND(B35="Piedmont",I35&gt;0.0001,I35&lt;0.1),0.41, IF(AND(B35="Piedmont",I35&gt;10), 2.45, IF(B35="Piedmont",I35^0.39, IF(AND(B35="Coastal Plain",I35&gt;0.0001,I35&lt;0.1),0.42,IF(AND(B35="Coastal Plain",I35&gt;10),2.4, IF(B35="Coastal Plain",I35^0.38, IF(AND(B35="Mountain",I35&gt;0.0001,I35&lt;0.1),0.36,IF(AND(B35="Mountain",I35&gt;10),2.75,IF(B35="Mountain",I35^0.44)))))))))</f>
        <v>0</v>
      </c>
      <c r="J36" s="164"/>
      <c r="K36" s="166"/>
      <c r="L36" s="4">
        <f t="shared" ref="L36:L84" si="84">L35*0.1</f>
        <v>0</v>
      </c>
      <c r="M36" s="2">
        <f t="shared" ref="M36" si="85">IF(M35="",0,IF(M35="Accredited Easement",0.05,IF(M35="Existing Protection",-0.05,IF(M35="Improved Protection",-0.03,IF(M35="Easement",0.03,0)))))</f>
        <v>0</v>
      </c>
      <c r="N36" s="8" t="s">
        <v>43</v>
      </c>
      <c r="O36" s="27"/>
      <c r="P36" s="7"/>
      <c r="Q36" s="17">
        <f t="shared" ref="Q36:Q37" si="86">O36*P36</f>
        <v>0</v>
      </c>
      <c r="R36" s="169"/>
      <c r="S36" s="173"/>
      <c r="T36" s="173"/>
      <c r="U36" s="173"/>
      <c r="V36" s="173"/>
      <c r="W36" s="174"/>
    </row>
    <row r="37" spans="1:23" ht="15" customHeight="1" x14ac:dyDescent="0.25">
      <c r="A37" s="196"/>
      <c r="B37" s="193" t="str">
        <f t="shared" ref="B37:B85" si="87">B35</f>
        <v>Not Selected</v>
      </c>
      <c r="C37" s="177" t="s">
        <v>6</v>
      </c>
      <c r="D37" s="179" t="s">
        <v>7</v>
      </c>
      <c r="E37" s="179" t="s">
        <v>7</v>
      </c>
      <c r="F37" s="179">
        <v>0</v>
      </c>
      <c r="G37" s="181">
        <v>0</v>
      </c>
      <c r="H37" s="20" t="s">
        <v>7</v>
      </c>
      <c r="I37" s="25">
        <f t="shared" ref="I37:I85" si="88">I35</f>
        <v>0</v>
      </c>
      <c r="J37" s="183">
        <f t="shared" ref="J37" si="89">F37*G37*H38*I38</f>
        <v>0</v>
      </c>
      <c r="K37" s="166"/>
      <c r="L37" s="185">
        <f t="shared" ref="L37" si="90">IF(D37="Preservation", (((J37*0.1)+P38)*L36), (K35*L36)+(P38*L36))</f>
        <v>0</v>
      </c>
      <c r="M37" s="187" t="str">
        <f t="shared" ref="M37" si="91">IF(D37="Preservation",((J37*M36)+((L37+P38)*M36)), IF(D37="Restoration/Enhancement", ((K35+L37+P38)*M36), "NA"))</f>
        <v>NA</v>
      </c>
      <c r="N37" s="9" t="s">
        <v>44</v>
      </c>
      <c r="O37" s="28"/>
      <c r="P37" s="7"/>
      <c r="Q37" s="18">
        <f t="shared" si="86"/>
        <v>0</v>
      </c>
      <c r="R37" s="169"/>
      <c r="S37" s="173"/>
      <c r="T37" s="173"/>
      <c r="U37" s="173"/>
      <c r="V37" s="173"/>
      <c r="W37" s="174"/>
    </row>
    <row r="38" spans="1:23" ht="30.6" customHeight="1" thickBot="1" x14ac:dyDescent="0.3">
      <c r="A38" s="197"/>
      <c r="B38" s="194"/>
      <c r="C38" s="178"/>
      <c r="D38" s="180"/>
      <c r="E38" s="180"/>
      <c r="F38" s="180"/>
      <c r="G38" s="182"/>
      <c r="H38" s="22">
        <f t="shared" ref="H38" si="92">IF(H37="Primary",1,IF(H37="Second",0.2,IF(H37="Third",0.1,IF(H37="NA",0))))</f>
        <v>0</v>
      </c>
      <c r="I38" s="26" t="b">
        <f t="shared" ref="I38" si="93">IF(AND(B37="Piedmont",I37&gt;0.0001,I37&lt;0.1),0.41, IF(AND(B37="Piedmont",I37&gt;10), 2.45, IF(B37="Piedmont",I37^0.39, IF(AND(B37="Coastal Plain",I37&gt;0.0001,I37&lt;0.1),0.42,IF(AND(B37="Coastal Plain",I37&gt;10),2.4, IF(B37="Coastal Plain",I37^0.38, IF(AND(B37="Mountain",I37&gt;0.0001,I37&lt;0.1),0.36,IF(AND(B37="Mountain",I37&gt;10),2.75,IF(B37="Mountain",I37^0.44)))))))))</f>
        <v>0</v>
      </c>
      <c r="J38" s="184"/>
      <c r="K38" s="167"/>
      <c r="L38" s="186"/>
      <c r="M38" s="188"/>
      <c r="N38" s="189" t="s">
        <v>41</v>
      </c>
      <c r="O38" s="190"/>
      <c r="P38" s="191">
        <f t="shared" ref="P38" si="94">IF(D37="Restoration/Enhancement",(Q37-Q36)*45, IF(D37="Preservation",(Q37*45*0.25),0))</f>
        <v>0</v>
      </c>
      <c r="Q38" s="192"/>
      <c r="R38" s="170"/>
      <c r="S38" s="175"/>
      <c r="T38" s="175"/>
      <c r="U38" s="175"/>
      <c r="V38" s="175"/>
      <c r="W38" s="176"/>
    </row>
    <row r="39" spans="1:23" ht="27" customHeight="1" x14ac:dyDescent="0.25">
      <c r="A39" s="195"/>
      <c r="B39" s="159" t="s">
        <v>28</v>
      </c>
      <c r="C39" s="155" t="s">
        <v>4</v>
      </c>
      <c r="D39" s="157" t="s">
        <v>32</v>
      </c>
      <c r="E39" s="159" t="s">
        <v>7</v>
      </c>
      <c r="F39" s="159">
        <v>0</v>
      </c>
      <c r="G39" s="161">
        <v>0</v>
      </c>
      <c r="H39" s="19" t="s">
        <v>7</v>
      </c>
      <c r="I39" s="23">
        <v>0</v>
      </c>
      <c r="J39" s="163">
        <f t="shared" ref="J39" si="95">F39*G39*H40*I40</f>
        <v>0</v>
      </c>
      <c r="K39" s="165">
        <f t="shared" ref="K39" si="96" xml:space="preserve"> J41-J39</f>
        <v>0</v>
      </c>
      <c r="L39" s="3">
        <v>0</v>
      </c>
      <c r="M39" s="10" t="s">
        <v>47</v>
      </c>
      <c r="N39" s="5" t="s">
        <v>0</v>
      </c>
      <c r="O39" s="6" t="s">
        <v>40</v>
      </c>
      <c r="P39" s="6" t="s">
        <v>39</v>
      </c>
      <c r="Q39" s="5" t="s">
        <v>42</v>
      </c>
      <c r="R39" s="168" t="str">
        <f t="shared" ref="R39" si="97">IF(D41="Restoration/Enhancement",SUM(K39,L41,M41,P42),IF(D41="Preservation",((0.1*J41)+L41+M41+P42),"NA"))</f>
        <v>NA</v>
      </c>
      <c r="S39" s="171"/>
      <c r="T39" s="171"/>
      <c r="U39" s="171"/>
      <c r="V39" s="171"/>
      <c r="W39" s="172"/>
    </row>
    <row r="40" spans="1:23" ht="15" customHeight="1" x14ac:dyDescent="0.25">
      <c r="A40" s="196"/>
      <c r="B40" s="160"/>
      <c r="C40" s="156"/>
      <c r="D40" s="158"/>
      <c r="E40" s="160"/>
      <c r="F40" s="160"/>
      <c r="G40" s="162"/>
      <c r="H40" s="21">
        <f t="shared" ref="H40" si="98">IF(H39="Primary",1,IF(H39="Second",0.2,IF(H39="Third",0.1,IF(H39="NA",0))))</f>
        <v>0</v>
      </c>
      <c r="I40" s="24" t="b">
        <f t="shared" ref="I40" si="99">IF(AND(B39="Piedmont",I39&gt;0.0001,I39&lt;0.1),0.41, IF(AND(B39="Piedmont",I39&gt;10), 2.45, IF(B39="Piedmont",I39^0.39, IF(AND(B39="Coastal Plain",I39&gt;0.0001,I39&lt;0.1),0.42,IF(AND(B39="Coastal Plain",I39&gt;10),2.4, IF(B39="Coastal Plain",I39^0.38, IF(AND(B39="Mountain",I39&gt;0.0001,I39&lt;0.1),0.36,IF(AND(B39="Mountain",I39&gt;10),2.75,IF(B39="Mountain",I39^0.44)))))))))</f>
        <v>0</v>
      </c>
      <c r="J40" s="164"/>
      <c r="K40" s="166"/>
      <c r="L40" s="4">
        <f t="shared" si="84"/>
        <v>0</v>
      </c>
      <c r="M40" s="2">
        <f t="shared" ref="M40" si="100">IF(M39="",0,IF(M39="Accredited Easement",0.05,IF(M39="Existing Protection",-0.05,IF(M39="Improved Protection",-0.03,IF(M39="Easement",0.03,0)))))</f>
        <v>0</v>
      </c>
      <c r="N40" s="8" t="s">
        <v>43</v>
      </c>
      <c r="O40" s="27"/>
      <c r="P40" s="7"/>
      <c r="Q40" s="17">
        <f t="shared" ref="Q40:Q41" si="101">O40*P40</f>
        <v>0</v>
      </c>
      <c r="R40" s="169"/>
      <c r="S40" s="173"/>
      <c r="T40" s="173"/>
      <c r="U40" s="173"/>
      <c r="V40" s="173"/>
      <c r="W40" s="174"/>
    </row>
    <row r="41" spans="1:23" ht="15" customHeight="1" x14ac:dyDescent="0.25">
      <c r="A41" s="196"/>
      <c r="B41" s="193" t="str">
        <f t="shared" si="87"/>
        <v>Not Selected</v>
      </c>
      <c r="C41" s="177" t="s">
        <v>6</v>
      </c>
      <c r="D41" s="179" t="s">
        <v>7</v>
      </c>
      <c r="E41" s="179" t="s">
        <v>7</v>
      </c>
      <c r="F41" s="179">
        <v>0</v>
      </c>
      <c r="G41" s="181">
        <v>0</v>
      </c>
      <c r="H41" s="20" t="s">
        <v>7</v>
      </c>
      <c r="I41" s="25">
        <f t="shared" si="88"/>
        <v>0</v>
      </c>
      <c r="J41" s="183">
        <f t="shared" ref="J41" si="102">F41*G41*H42*I42</f>
        <v>0</v>
      </c>
      <c r="K41" s="166"/>
      <c r="L41" s="185">
        <f t="shared" ref="L41" si="103">IF(D41="Preservation", (((J41*0.1)+P42)*L40), (K39*L40)+(P42*L40))</f>
        <v>0</v>
      </c>
      <c r="M41" s="187" t="str">
        <f t="shared" ref="M41" si="104">IF(D41="Preservation",((J41*M40)+((L41+P42)*M40)), IF(D41="Restoration/Enhancement", ((K39+L41+P42)*M40), "NA"))</f>
        <v>NA</v>
      </c>
      <c r="N41" s="9" t="s">
        <v>44</v>
      </c>
      <c r="O41" s="28"/>
      <c r="P41" s="7"/>
      <c r="Q41" s="18">
        <f t="shared" si="101"/>
        <v>0</v>
      </c>
      <c r="R41" s="169"/>
      <c r="S41" s="173"/>
      <c r="T41" s="173"/>
      <c r="U41" s="173"/>
      <c r="V41" s="173"/>
      <c r="W41" s="174"/>
    </row>
    <row r="42" spans="1:23" ht="35.4" customHeight="1" thickBot="1" x14ac:dyDescent="0.3">
      <c r="A42" s="197"/>
      <c r="B42" s="194"/>
      <c r="C42" s="178"/>
      <c r="D42" s="180"/>
      <c r="E42" s="180"/>
      <c r="F42" s="180"/>
      <c r="G42" s="182"/>
      <c r="H42" s="22">
        <f t="shared" ref="H42" si="105">IF(H41="Primary",1,IF(H41="Second",0.2,IF(H41="Third",0.1,IF(H41="NA",0))))</f>
        <v>0</v>
      </c>
      <c r="I42" s="26" t="b">
        <f t="shared" ref="I42" si="106">IF(AND(B41="Piedmont",I41&gt;0.0001,I41&lt;0.1),0.41, IF(AND(B41="Piedmont",I41&gt;10), 2.45, IF(B41="Piedmont",I41^0.39, IF(AND(B41="Coastal Plain",I41&gt;0.0001,I41&lt;0.1),0.42,IF(AND(B41="Coastal Plain",I41&gt;10),2.4, IF(B41="Coastal Plain",I41^0.38, IF(AND(B41="Mountain",I41&gt;0.0001,I41&lt;0.1),0.36,IF(AND(B41="Mountain",I41&gt;10),2.75,IF(B41="Mountain",I41^0.44)))))))))</f>
        <v>0</v>
      </c>
      <c r="J42" s="184"/>
      <c r="K42" s="167"/>
      <c r="L42" s="186"/>
      <c r="M42" s="188"/>
      <c r="N42" s="189" t="s">
        <v>41</v>
      </c>
      <c r="O42" s="190"/>
      <c r="P42" s="191">
        <f t="shared" ref="P42" si="107">IF(D41="Restoration/Enhancement",(Q41-Q40)*45, IF(D41="Preservation",(Q41*45*0.25),0))</f>
        <v>0</v>
      </c>
      <c r="Q42" s="192"/>
      <c r="R42" s="170"/>
      <c r="S42" s="175"/>
      <c r="T42" s="175"/>
      <c r="U42" s="175"/>
      <c r="V42" s="175"/>
      <c r="W42" s="176"/>
    </row>
    <row r="43" spans="1:23" ht="34.950000000000003" customHeight="1" x14ac:dyDescent="0.25">
      <c r="A43" s="195"/>
      <c r="B43" s="159" t="s">
        <v>28</v>
      </c>
      <c r="C43" s="155" t="s">
        <v>4</v>
      </c>
      <c r="D43" s="157" t="s">
        <v>32</v>
      </c>
      <c r="E43" s="159" t="s">
        <v>7</v>
      </c>
      <c r="F43" s="159">
        <v>0</v>
      </c>
      <c r="G43" s="161">
        <v>0</v>
      </c>
      <c r="H43" s="19" t="s">
        <v>7</v>
      </c>
      <c r="I43" s="23">
        <v>0</v>
      </c>
      <c r="J43" s="163">
        <f t="shared" ref="J43" si="108">F43*G43*H44*I44</f>
        <v>0</v>
      </c>
      <c r="K43" s="165">
        <f t="shared" ref="K43" si="109" xml:space="preserve"> J45-J43</f>
        <v>0</v>
      </c>
      <c r="L43" s="3">
        <v>0</v>
      </c>
      <c r="M43" s="10" t="s">
        <v>47</v>
      </c>
      <c r="N43" s="5" t="s">
        <v>0</v>
      </c>
      <c r="O43" s="6" t="s">
        <v>40</v>
      </c>
      <c r="P43" s="6" t="s">
        <v>39</v>
      </c>
      <c r="Q43" s="5" t="s">
        <v>42</v>
      </c>
      <c r="R43" s="168" t="str">
        <f t="shared" ref="R43" si="110">IF(D45="Restoration/Enhancement",SUM(K43,L45,M45,P46),IF(D45="Preservation",((0.1*J45)+L45+M45+P46),"NA"))</f>
        <v>NA</v>
      </c>
      <c r="S43" s="171"/>
      <c r="T43" s="171"/>
      <c r="U43" s="171"/>
      <c r="V43" s="171"/>
      <c r="W43" s="172"/>
    </row>
    <row r="44" spans="1:23" ht="20.399999999999999" customHeight="1" x14ac:dyDescent="0.25">
      <c r="A44" s="196"/>
      <c r="B44" s="160"/>
      <c r="C44" s="156"/>
      <c r="D44" s="158"/>
      <c r="E44" s="160"/>
      <c r="F44" s="160"/>
      <c r="G44" s="162"/>
      <c r="H44" s="21">
        <f t="shared" ref="H44" si="111">IF(H43="Primary",1,IF(H43="Second",0.2,IF(H43="Third",0.1,IF(H43="NA",0))))</f>
        <v>0</v>
      </c>
      <c r="I44" s="24" t="b">
        <f t="shared" ref="I44" si="112">IF(AND(B43="Piedmont",I43&gt;0.0001,I43&lt;0.1),0.41, IF(AND(B43="Piedmont",I43&gt;10), 2.45, IF(B43="Piedmont",I43^0.39, IF(AND(B43="Coastal Plain",I43&gt;0.0001,I43&lt;0.1),0.42,IF(AND(B43="Coastal Plain",I43&gt;10),2.4, IF(B43="Coastal Plain",I43^0.38, IF(AND(B43="Mountain",I43&gt;0.0001,I43&lt;0.1),0.36,IF(AND(B43="Mountain",I43&gt;10),2.75,IF(B43="Mountain",I43^0.44)))))))))</f>
        <v>0</v>
      </c>
      <c r="J44" s="164"/>
      <c r="K44" s="166"/>
      <c r="L44" s="4">
        <f t="shared" si="84"/>
        <v>0</v>
      </c>
      <c r="M44" s="2">
        <f t="shared" ref="M44" si="113">IF(M43="",0,IF(M43="Accredited Easement",0.05,IF(M43="Existing Protection",-0.05,IF(M43="Improved Protection",-0.03,IF(M43="Easement",0.03,0)))))</f>
        <v>0</v>
      </c>
      <c r="N44" s="8" t="s">
        <v>43</v>
      </c>
      <c r="O44" s="27"/>
      <c r="P44" s="7"/>
      <c r="Q44" s="17">
        <f t="shared" ref="Q44:Q45" si="114">O44*P44</f>
        <v>0</v>
      </c>
      <c r="R44" s="169"/>
      <c r="S44" s="173"/>
      <c r="T44" s="173"/>
      <c r="U44" s="173"/>
      <c r="V44" s="173"/>
      <c r="W44" s="174"/>
    </row>
    <row r="45" spans="1:23" ht="19.2" customHeight="1" x14ac:dyDescent="0.25">
      <c r="A45" s="196"/>
      <c r="B45" s="193" t="str">
        <f t="shared" si="87"/>
        <v>Not Selected</v>
      </c>
      <c r="C45" s="177" t="s">
        <v>6</v>
      </c>
      <c r="D45" s="179" t="s">
        <v>7</v>
      </c>
      <c r="E45" s="179" t="s">
        <v>7</v>
      </c>
      <c r="F45" s="179">
        <v>0</v>
      </c>
      <c r="G45" s="181">
        <v>0</v>
      </c>
      <c r="H45" s="20" t="s">
        <v>7</v>
      </c>
      <c r="I45" s="25">
        <f t="shared" si="88"/>
        <v>0</v>
      </c>
      <c r="J45" s="183">
        <f t="shared" ref="J45" si="115">F45*G45*H46*I46</f>
        <v>0</v>
      </c>
      <c r="K45" s="166"/>
      <c r="L45" s="185">
        <f t="shared" ref="L45" si="116">IF(D45="Preservation", (((J45*0.1)+P46)*L44), (K43*L44)+(P46*L44))</f>
        <v>0</v>
      </c>
      <c r="M45" s="187" t="str">
        <f t="shared" ref="M45" si="117">IF(D45="Preservation",((J45*M44)+((L45+P46)*M44)), IF(D45="Restoration/Enhancement", ((K43+L45+P46)*M44), "NA"))</f>
        <v>NA</v>
      </c>
      <c r="N45" s="9" t="s">
        <v>44</v>
      </c>
      <c r="O45" s="28"/>
      <c r="P45" s="7"/>
      <c r="Q45" s="18">
        <f t="shared" si="114"/>
        <v>0</v>
      </c>
      <c r="R45" s="169"/>
      <c r="S45" s="173"/>
      <c r="T45" s="173"/>
      <c r="U45" s="173"/>
      <c r="V45" s="173"/>
      <c r="W45" s="174"/>
    </row>
    <row r="46" spans="1:23" ht="45.6" customHeight="1" thickBot="1" x14ac:dyDescent="0.3">
      <c r="A46" s="197"/>
      <c r="B46" s="194"/>
      <c r="C46" s="178"/>
      <c r="D46" s="180"/>
      <c r="E46" s="180"/>
      <c r="F46" s="180"/>
      <c r="G46" s="182"/>
      <c r="H46" s="22">
        <f t="shared" ref="H46" si="118">IF(H45="Primary",1,IF(H45="Second",0.2,IF(H45="Third",0.1,IF(H45="NA",0))))</f>
        <v>0</v>
      </c>
      <c r="I46" s="26" t="b">
        <f t="shared" ref="I46" si="119">IF(AND(B45="Piedmont",I45&gt;0.0001,I45&lt;0.1),0.41, IF(AND(B45="Piedmont",I45&gt;10), 2.45, IF(B45="Piedmont",I45^0.39, IF(AND(B45="Coastal Plain",I45&gt;0.0001,I45&lt;0.1),0.42,IF(AND(B45="Coastal Plain",I45&gt;10),2.4, IF(B45="Coastal Plain",I45^0.38, IF(AND(B45="Mountain",I45&gt;0.0001,I45&lt;0.1),0.36,IF(AND(B45="Mountain",I45&gt;10),2.75,IF(B45="Mountain",I45^0.44)))))))))</f>
        <v>0</v>
      </c>
      <c r="J46" s="184"/>
      <c r="K46" s="167"/>
      <c r="L46" s="186"/>
      <c r="M46" s="188"/>
      <c r="N46" s="189" t="s">
        <v>41</v>
      </c>
      <c r="O46" s="190"/>
      <c r="P46" s="191">
        <f t="shared" ref="P46" si="120">IF(D45="Restoration/Enhancement",(Q45-Q44)*45, IF(D45="Preservation",(Q45*45*0.25),0))</f>
        <v>0</v>
      </c>
      <c r="Q46" s="192"/>
      <c r="R46" s="170"/>
      <c r="S46" s="175"/>
      <c r="T46" s="175"/>
      <c r="U46" s="175"/>
      <c r="V46" s="175"/>
      <c r="W46" s="176"/>
    </row>
    <row r="47" spans="1:23" ht="40.200000000000003" customHeight="1" x14ac:dyDescent="0.25">
      <c r="A47" s="195"/>
      <c r="B47" s="159" t="s">
        <v>28</v>
      </c>
      <c r="C47" s="155" t="s">
        <v>4</v>
      </c>
      <c r="D47" s="157" t="s">
        <v>32</v>
      </c>
      <c r="E47" s="159" t="s">
        <v>7</v>
      </c>
      <c r="F47" s="159">
        <v>0</v>
      </c>
      <c r="G47" s="161">
        <v>0</v>
      </c>
      <c r="H47" s="19" t="s">
        <v>7</v>
      </c>
      <c r="I47" s="23">
        <v>0</v>
      </c>
      <c r="J47" s="163">
        <f t="shared" ref="J47" si="121">F47*G47*H48*I48</f>
        <v>0</v>
      </c>
      <c r="K47" s="165">
        <f t="shared" ref="K47" si="122" xml:space="preserve"> J49-J47</f>
        <v>0</v>
      </c>
      <c r="L47" s="3">
        <v>0</v>
      </c>
      <c r="M47" s="10" t="s">
        <v>47</v>
      </c>
      <c r="N47" s="5" t="s">
        <v>0</v>
      </c>
      <c r="O47" s="6" t="s">
        <v>40</v>
      </c>
      <c r="P47" s="6" t="s">
        <v>39</v>
      </c>
      <c r="Q47" s="5" t="s">
        <v>42</v>
      </c>
      <c r="R47" s="168" t="str">
        <f t="shared" ref="R47" si="123">IF(D49="Restoration/Enhancement",SUM(K47,L49,M49,P50),IF(D49="Preservation",((0.1*J49)+L49+M49+P50),"NA"))</f>
        <v>NA</v>
      </c>
      <c r="S47" s="171"/>
      <c r="T47" s="171"/>
      <c r="U47" s="171"/>
      <c r="V47" s="171"/>
      <c r="W47" s="172"/>
    </row>
    <row r="48" spans="1:23" ht="15" customHeight="1" x14ac:dyDescent="0.25">
      <c r="A48" s="196"/>
      <c r="B48" s="160"/>
      <c r="C48" s="156"/>
      <c r="D48" s="158"/>
      <c r="E48" s="160"/>
      <c r="F48" s="160"/>
      <c r="G48" s="162"/>
      <c r="H48" s="21">
        <f t="shared" ref="H48" si="124">IF(H47="Primary",1,IF(H47="Second",0.2,IF(H47="Third",0.1,IF(H47="NA",0))))</f>
        <v>0</v>
      </c>
      <c r="I48" s="24" t="b">
        <f t="shared" ref="I48" si="125">IF(AND(B47="Piedmont",I47&gt;0.0001,I47&lt;0.1),0.41, IF(AND(B47="Piedmont",I47&gt;10), 2.45, IF(B47="Piedmont",I47^0.39, IF(AND(B47="Coastal Plain",I47&gt;0.0001,I47&lt;0.1),0.42,IF(AND(B47="Coastal Plain",I47&gt;10),2.4, IF(B47="Coastal Plain",I47^0.38, IF(AND(B47="Mountain",I47&gt;0.0001,I47&lt;0.1),0.36,IF(AND(B47="Mountain",I47&gt;10),2.75,IF(B47="Mountain",I47^0.44)))))))))</f>
        <v>0</v>
      </c>
      <c r="J48" s="164"/>
      <c r="K48" s="166"/>
      <c r="L48" s="4">
        <f t="shared" si="84"/>
        <v>0</v>
      </c>
      <c r="M48" s="2">
        <f t="shared" ref="M48" si="126">IF(M47="",0,IF(M47="Accredited Easement",0.05,IF(M47="Existing Protection",-0.05,IF(M47="Improved Protection",-0.03,IF(M47="Easement",0.03,0)))))</f>
        <v>0</v>
      </c>
      <c r="N48" s="8" t="s">
        <v>43</v>
      </c>
      <c r="O48" s="27"/>
      <c r="P48" s="7"/>
      <c r="Q48" s="17">
        <f t="shared" ref="Q48:Q49" si="127">O48*P48</f>
        <v>0</v>
      </c>
      <c r="R48" s="169"/>
      <c r="S48" s="173"/>
      <c r="T48" s="173"/>
      <c r="U48" s="173"/>
      <c r="V48" s="173"/>
      <c r="W48" s="174"/>
    </row>
    <row r="49" spans="1:23" ht="15" customHeight="1" x14ac:dyDescent="0.25">
      <c r="A49" s="196"/>
      <c r="B49" s="193" t="str">
        <f t="shared" si="87"/>
        <v>Not Selected</v>
      </c>
      <c r="C49" s="177" t="s">
        <v>6</v>
      </c>
      <c r="D49" s="179" t="s">
        <v>7</v>
      </c>
      <c r="E49" s="179" t="s">
        <v>7</v>
      </c>
      <c r="F49" s="179">
        <v>0</v>
      </c>
      <c r="G49" s="181">
        <v>0</v>
      </c>
      <c r="H49" s="20" t="s">
        <v>7</v>
      </c>
      <c r="I49" s="25">
        <f t="shared" si="88"/>
        <v>0</v>
      </c>
      <c r="J49" s="183">
        <f t="shared" ref="J49" si="128">F49*G49*H50*I50</f>
        <v>0</v>
      </c>
      <c r="K49" s="166"/>
      <c r="L49" s="185">
        <f t="shared" ref="L49" si="129">IF(D49="Preservation", (((J49*0.1)+P50)*L48), (K47*L48)+(P50*L48))</f>
        <v>0</v>
      </c>
      <c r="M49" s="187" t="str">
        <f t="shared" ref="M49" si="130">IF(D49="Preservation",((J49*M48)+((L49+P50)*M48)), IF(D49="Restoration/Enhancement", ((K47+L49+P50)*M48), "NA"))</f>
        <v>NA</v>
      </c>
      <c r="N49" s="9" t="s">
        <v>44</v>
      </c>
      <c r="O49" s="28"/>
      <c r="P49" s="7"/>
      <c r="Q49" s="18">
        <f t="shared" si="127"/>
        <v>0</v>
      </c>
      <c r="R49" s="169"/>
      <c r="S49" s="173"/>
      <c r="T49" s="173"/>
      <c r="U49" s="173"/>
      <c r="V49" s="173"/>
      <c r="W49" s="174"/>
    </row>
    <row r="50" spans="1:23" ht="15" customHeight="1" thickBot="1" x14ac:dyDescent="0.3">
      <c r="A50" s="197"/>
      <c r="B50" s="194"/>
      <c r="C50" s="178"/>
      <c r="D50" s="180"/>
      <c r="E50" s="180"/>
      <c r="F50" s="180"/>
      <c r="G50" s="182"/>
      <c r="H50" s="22">
        <f t="shared" ref="H50" si="131">IF(H49="Primary",1,IF(H49="Second",0.2,IF(H49="Third",0.1,IF(H49="NA",0))))</f>
        <v>0</v>
      </c>
      <c r="I50" s="26" t="b">
        <f t="shared" ref="I50" si="132">IF(AND(B49="Piedmont",I49&gt;0.0001,I49&lt;0.1),0.41, IF(AND(B49="Piedmont",I49&gt;10), 2.45, IF(B49="Piedmont",I49^0.39, IF(AND(B49="Coastal Plain",I49&gt;0.0001,I49&lt;0.1),0.42,IF(AND(B49="Coastal Plain",I49&gt;10),2.4, IF(B49="Coastal Plain",I49^0.38, IF(AND(B49="Mountain",I49&gt;0.0001,I49&lt;0.1),0.36,IF(AND(B49="Mountain",I49&gt;10),2.75,IF(B49="Mountain",I49^0.44)))))))))</f>
        <v>0</v>
      </c>
      <c r="J50" s="184"/>
      <c r="K50" s="167"/>
      <c r="L50" s="186"/>
      <c r="M50" s="188"/>
      <c r="N50" s="189" t="s">
        <v>41</v>
      </c>
      <c r="O50" s="190"/>
      <c r="P50" s="191">
        <f t="shared" ref="P50" si="133">IF(D49="Restoration/Enhancement",(Q49-Q48)*45, IF(D49="Preservation",(Q49*45*0.25),0))</f>
        <v>0</v>
      </c>
      <c r="Q50" s="192"/>
      <c r="R50" s="170"/>
      <c r="S50" s="175"/>
      <c r="T50" s="175"/>
      <c r="U50" s="175"/>
      <c r="V50" s="175"/>
      <c r="W50" s="176"/>
    </row>
    <row r="51" spans="1:23" ht="36" customHeight="1" x14ac:dyDescent="0.25">
      <c r="A51" s="195"/>
      <c r="B51" s="159" t="s">
        <v>28</v>
      </c>
      <c r="C51" s="155" t="s">
        <v>4</v>
      </c>
      <c r="D51" s="157" t="s">
        <v>32</v>
      </c>
      <c r="E51" s="159" t="s">
        <v>7</v>
      </c>
      <c r="F51" s="159">
        <v>0</v>
      </c>
      <c r="G51" s="161">
        <v>0</v>
      </c>
      <c r="H51" s="19" t="s">
        <v>7</v>
      </c>
      <c r="I51" s="23">
        <v>0</v>
      </c>
      <c r="J51" s="163">
        <f t="shared" ref="J51" si="134">F51*G51*H52*I52</f>
        <v>0</v>
      </c>
      <c r="K51" s="165">
        <f t="shared" ref="K51" si="135" xml:space="preserve"> J53-J51</f>
        <v>0</v>
      </c>
      <c r="L51" s="3">
        <v>0</v>
      </c>
      <c r="M51" s="10" t="s">
        <v>47</v>
      </c>
      <c r="N51" s="5" t="s">
        <v>0</v>
      </c>
      <c r="O51" s="6" t="s">
        <v>40</v>
      </c>
      <c r="P51" s="6" t="s">
        <v>39</v>
      </c>
      <c r="Q51" s="5" t="s">
        <v>42</v>
      </c>
      <c r="R51" s="168" t="str">
        <f t="shared" ref="R51" si="136">IF(D53="Restoration/Enhancement",SUM(K51,L53,M53,P54),IF(D53="Preservation",((0.1*J53)+L53+M53+P54),"NA"))</f>
        <v>NA</v>
      </c>
      <c r="S51" s="171"/>
      <c r="T51" s="171"/>
      <c r="U51" s="171"/>
      <c r="V51" s="171"/>
      <c r="W51" s="172"/>
    </row>
    <row r="52" spans="1:23" ht="15" customHeight="1" x14ac:dyDescent="0.25">
      <c r="A52" s="196"/>
      <c r="B52" s="160"/>
      <c r="C52" s="156"/>
      <c r="D52" s="158"/>
      <c r="E52" s="160"/>
      <c r="F52" s="160"/>
      <c r="G52" s="162"/>
      <c r="H52" s="21">
        <f t="shared" ref="H52" si="137">IF(H51="Primary",1,IF(H51="Second",0.2,IF(H51="Third",0.1,IF(H51="NA",0))))</f>
        <v>0</v>
      </c>
      <c r="I52" s="24" t="b">
        <f t="shared" ref="I52" si="138">IF(AND(B51="Piedmont",I51&gt;0.0001,I51&lt;0.1),0.41, IF(AND(B51="Piedmont",I51&gt;10), 2.45, IF(B51="Piedmont",I51^0.39, IF(AND(B51="Coastal Plain",I51&gt;0.0001,I51&lt;0.1),0.42,IF(AND(B51="Coastal Plain",I51&gt;10),2.4, IF(B51="Coastal Plain",I51^0.38, IF(AND(B51="Mountain",I51&gt;0.0001,I51&lt;0.1),0.36,IF(AND(B51="Mountain",I51&gt;10),2.75,IF(B51="Mountain",I51^0.44)))))))))</f>
        <v>0</v>
      </c>
      <c r="J52" s="164"/>
      <c r="K52" s="166"/>
      <c r="L52" s="4">
        <f t="shared" si="84"/>
        <v>0</v>
      </c>
      <c r="M52" s="2">
        <f t="shared" ref="M52" si="139">IF(M51="",0,IF(M51="Accredited Easement",0.05,IF(M51="Existing Protection",-0.05,IF(M51="Improved Protection",-0.03,IF(M51="Easement",0.03,0)))))</f>
        <v>0</v>
      </c>
      <c r="N52" s="8" t="s">
        <v>43</v>
      </c>
      <c r="O52" s="27"/>
      <c r="P52" s="7"/>
      <c r="Q52" s="17">
        <f t="shared" ref="Q52:Q53" si="140">O52*P52</f>
        <v>0</v>
      </c>
      <c r="R52" s="169"/>
      <c r="S52" s="173"/>
      <c r="T52" s="173"/>
      <c r="U52" s="173"/>
      <c r="V52" s="173"/>
      <c r="W52" s="174"/>
    </row>
    <row r="53" spans="1:23" ht="15" customHeight="1" x14ac:dyDescent="0.25">
      <c r="A53" s="196"/>
      <c r="B53" s="193" t="str">
        <f t="shared" si="87"/>
        <v>Not Selected</v>
      </c>
      <c r="C53" s="177" t="s">
        <v>6</v>
      </c>
      <c r="D53" s="179" t="s">
        <v>7</v>
      </c>
      <c r="E53" s="179" t="s">
        <v>7</v>
      </c>
      <c r="F53" s="179">
        <v>0</v>
      </c>
      <c r="G53" s="181">
        <v>0</v>
      </c>
      <c r="H53" s="20" t="s">
        <v>7</v>
      </c>
      <c r="I53" s="25">
        <f t="shared" si="88"/>
        <v>0</v>
      </c>
      <c r="J53" s="183">
        <f t="shared" ref="J53" si="141">F53*G53*H54*I54</f>
        <v>0</v>
      </c>
      <c r="K53" s="166"/>
      <c r="L53" s="185">
        <f t="shared" ref="L53" si="142">IF(D53="Preservation", (((J53*0.1)+P54)*L52), (K51*L52)+(P54*L52))</f>
        <v>0</v>
      </c>
      <c r="M53" s="187" t="str">
        <f t="shared" ref="M53" si="143">IF(D53="Preservation",((J53*M52)+((L53+P54)*M52)), IF(D53="Restoration/Enhancement", ((K51+L53+P54)*M52), "NA"))</f>
        <v>NA</v>
      </c>
      <c r="N53" s="9" t="s">
        <v>44</v>
      </c>
      <c r="O53" s="28"/>
      <c r="P53" s="7"/>
      <c r="Q53" s="18">
        <f t="shared" si="140"/>
        <v>0</v>
      </c>
      <c r="R53" s="169"/>
      <c r="S53" s="173"/>
      <c r="T53" s="173"/>
      <c r="U53" s="173"/>
      <c r="V53" s="173"/>
      <c r="W53" s="174"/>
    </row>
    <row r="54" spans="1:23" ht="15" customHeight="1" thickBot="1" x14ac:dyDescent="0.3">
      <c r="A54" s="197"/>
      <c r="B54" s="194"/>
      <c r="C54" s="178"/>
      <c r="D54" s="180"/>
      <c r="E54" s="180"/>
      <c r="F54" s="180"/>
      <c r="G54" s="182"/>
      <c r="H54" s="22">
        <f t="shared" ref="H54" si="144">IF(H53="Primary",1,IF(H53="Second",0.2,IF(H53="Third",0.1,IF(H53="NA",0))))</f>
        <v>0</v>
      </c>
      <c r="I54" s="26" t="b">
        <f t="shared" ref="I54" si="145">IF(AND(B53="Piedmont",I53&gt;0.0001,I53&lt;0.1),0.41, IF(AND(B53="Piedmont",I53&gt;10), 2.45, IF(B53="Piedmont",I53^0.39, IF(AND(B53="Coastal Plain",I53&gt;0.0001,I53&lt;0.1),0.42,IF(AND(B53="Coastal Plain",I53&gt;10),2.4, IF(B53="Coastal Plain",I53^0.38, IF(AND(B53="Mountain",I53&gt;0.0001,I53&lt;0.1),0.36,IF(AND(B53="Mountain",I53&gt;10),2.75,IF(B53="Mountain",I53^0.44)))))))))</f>
        <v>0</v>
      </c>
      <c r="J54" s="184"/>
      <c r="K54" s="167"/>
      <c r="L54" s="186"/>
      <c r="M54" s="188"/>
      <c r="N54" s="189" t="s">
        <v>41</v>
      </c>
      <c r="O54" s="190"/>
      <c r="P54" s="191">
        <f t="shared" ref="P54" si="146">IF(D53="Restoration/Enhancement",(Q53-Q52)*45, IF(D53="Preservation",(Q53*45*0.25),0))</f>
        <v>0</v>
      </c>
      <c r="Q54" s="192"/>
      <c r="R54" s="170"/>
      <c r="S54" s="175"/>
      <c r="T54" s="175"/>
      <c r="U54" s="175"/>
      <c r="V54" s="175"/>
      <c r="W54" s="176"/>
    </row>
    <row r="55" spans="1:23" ht="36" customHeight="1" x14ac:dyDescent="0.25">
      <c r="A55" s="195"/>
      <c r="B55" s="159" t="s">
        <v>28</v>
      </c>
      <c r="C55" s="155" t="s">
        <v>4</v>
      </c>
      <c r="D55" s="157" t="s">
        <v>32</v>
      </c>
      <c r="E55" s="159" t="s">
        <v>7</v>
      </c>
      <c r="F55" s="159">
        <v>0</v>
      </c>
      <c r="G55" s="161">
        <v>0</v>
      </c>
      <c r="H55" s="19" t="s">
        <v>7</v>
      </c>
      <c r="I55" s="23">
        <v>0</v>
      </c>
      <c r="J55" s="163">
        <f t="shared" ref="J55" si="147">F55*G55*H56*I56</f>
        <v>0</v>
      </c>
      <c r="K55" s="165">
        <f t="shared" ref="K55" si="148" xml:space="preserve"> J57-J55</f>
        <v>0</v>
      </c>
      <c r="L55" s="3">
        <v>0</v>
      </c>
      <c r="M55" s="10" t="s">
        <v>47</v>
      </c>
      <c r="N55" s="5" t="s">
        <v>0</v>
      </c>
      <c r="O55" s="6" t="s">
        <v>40</v>
      </c>
      <c r="P55" s="6" t="s">
        <v>39</v>
      </c>
      <c r="Q55" s="5" t="s">
        <v>42</v>
      </c>
      <c r="R55" s="168" t="str">
        <f t="shared" ref="R55" si="149">IF(D57="Restoration/Enhancement",SUM(K55,L57,M57,P58),IF(D57="Preservation",((0.1*J57)+L57+M57+P58),"NA"))</f>
        <v>NA</v>
      </c>
      <c r="S55" s="171"/>
      <c r="T55" s="171"/>
      <c r="U55" s="171"/>
      <c r="V55" s="171"/>
      <c r="W55" s="172"/>
    </row>
    <row r="56" spans="1:23" ht="15" customHeight="1" x14ac:dyDescent="0.25">
      <c r="A56" s="196"/>
      <c r="B56" s="160"/>
      <c r="C56" s="156"/>
      <c r="D56" s="158"/>
      <c r="E56" s="160"/>
      <c r="F56" s="160"/>
      <c r="G56" s="162"/>
      <c r="H56" s="21">
        <f t="shared" ref="H56" si="150">IF(H55="Primary",1,IF(H55="Second",0.2,IF(H55="Third",0.1,IF(H55="NA",0))))</f>
        <v>0</v>
      </c>
      <c r="I56" s="24" t="b">
        <f t="shared" ref="I56" si="151">IF(AND(B55="Piedmont",I55&gt;0.0001,I55&lt;0.1),0.41, IF(AND(B55="Piedmont",I55&gt;10), 2.45, IF(B55="Piedmont",I55^0.39, IF(AND(B55="Coastal Plain",I55&gt;0.0001,I55&lt;0.1),0.42,IF(AND(B55="Coastal Plain",I55&gt;10),2.4, IF(B55="Coastal Plain",I55^0.38, IF(AND(B55="Mountain",I55&gt;0.0001,I55&lt;0.1),0.36,IF(AND(B55="Mountain",I55&gt;10),2.75,IF(B55="Mountain",I55^0.44)))))))))</f>
        <v>0</v>
      </c>
      <c r="J56" s="164"/>
      <c r="K56" s="166"/>
      <c r="L56" s="4">
        <f t="shared" si="84"/>
        <v>0</v>
      </c>
      <c r="M56" s="2">
        <f t="shared" ref="M56" si="152">IF(M55="",0,IF(M55="Accredited Easement",0.05,IF(M55="Existing Protection",-0.05,IF(M55="Improved Protection",-0.03,IF(M55="Easement",0.03,0)))))</f>
        <v>0</v>
      </c>
      <c r="N56" s="8" t="s">
        <v>43</v>
      </c>
      <c r="O56" s="27"/>
      <c r="P56" s="7"/>
      <c r="Q56" s="17">
        <f t="shared" ref="Q56:Q57" si="153">O56*P56</f>
        <v>0</v>
      </c>
      <c r="R56" s="169"/>
      <c r="S56" s="173"/>
      <c r="T56" s="173"/>
      <c r="U56" s="173"/>
      <c r="V56" s="173"/>
      <c r="W56" s="174"/>
    </row>
    <row r="57" spans="1:23" ht="15" customHeight="1" x14ac:dyDescent="0.25">
      <c r="A57" s="196"/>
      <c r="B57" s="193" t="str">
        <f t="shared" si="87"/>
        <v>Not Selected</v>
      </c>
      <c r="C57" s="177" t="s">
        <v>6</v>
      </c>
      <c r="D57" s="179" t="s">
        <v>7</v>
      </c>
      <c r="E57" s="179" t="s">
        <v>7</v>
      </c>
      <c r="F57" s="179">
        <v>0</v>
      </c>
      <c r="G57" s="181">
        <v>0</v>
      </c>
      <c r="H57" s="20" t="s">
        <v>7</v>
      </c>
      <c r="I57" s="25">
        <f t="shared" si="88"/>
        <v>0</v>
      </c>
      <c r="J57" s="183">
        <f t="shared" ref="J57" si="154">F57*G57*H58*I58</f>
        <v>0</v>
      </c>
      <c r="K57" s="166"/>
      <c r="L57" s="185">
        <f t="shared" ref="L57" si="155">IF(D57="Preservation", (((J57*0.1)+P58)*L56), (K55*L56)+(P58*L56))</f>
        <v>0</v>
      </c>
      <c r="M57" s="187" t="str">
        <f t="shared" ref="M57" si="156">IF(D57="Preservation",((J57*M56)+((L57+P58)*M56)), IF(D57="Restoration/Enhancement", ((K55+L57+P58)*M56), "NA"))</f>
        <v>NA</v>
      </c>
      <c r="N57" s="9" t="s">
        <v>44</v>
      </c>
      <c r="O57" s="28"/>
      <c r="P57" s="7"/>
      <c r="Q57" s="18">
        <f t="shared" si="153"/>
        <v>0</v>
      </c>
      <c r="R57" s="169"/>
      <c r="S57" s="173"/>
      <c r="T57" s="173"/>
      <c r="U57" s="173"/>
      <c r="V57" s="173"/>
      <c r="W57" s="174"/>
    </row>
    <row r="58" spans="1:23" ht="15" customHeight="1" thickBot="1" x14ac:dyDescent="0.3">
      <c r="A58" s="197"/>
      <c r="B58" s="194"/>
      <c r="C58" s="178"/>
      <c r="D58" s="180"/>
      <c r="E58" s="180"/>
      <c r="F58" s="180"/>
      <c r="G58" s="182"/>
      <c r="H58" s="22">
        <f t="shared" ref="H58" si="157">IF(H57="Primary",1,IF(H57="Second",0.2,IF(H57="Third",0.1,IF(H57="NA",0))))</f>
        <v>0</v>
      </c>
      <c r="I58" s="26" t="b">
        <f t="shared" ref="I58" si="158">IF(AND(B57="Piedmont",I57&gt;0.0001,I57&lt;0.1),0.41, IF(AND(B57="Piedmont",I57&gt;10), 2.45, IF(B57="Piedmont",I57^0.39, IF(AND(B57="Coastal Plain",I57&gt;0.0001,I57&lt;0.1),0.42,IF(AND(B57="Coastal Plain",I57&gt;10),2.4, IF(B57="Coastal Plain",I57^0.38, IF(AND(B57="Mountain",I57&gt;0.0001,I57&lt;0.1),0.36,IF(AND(B57="Mountain",I57&gt;10),2.75,IF(B57="Mountain",I57^0.44)))))))))</f>
        <v>0</v>
      </c>
      <c r="J58" s="184"/>
      <c r="K58" s="167"/>
      <c r="L58" s="186"/>
      <c r="M58" s="188"/>
      <c r="N58" s="189" t="s">
        <v>41</v>
      </c>
      <c r="O58" s="190"/>
      <c r="P58" s="191">
        <f t="shared" ref="P58" si="159">IF(D57="Restoration/Enhancement",(Q57-Q56)*45, IF(D57="Preservation",(Q57*45*0.25),0))</f>
        <v>0</v>
      </c>
      <c r="Q58" s="192"/>
      <c r="R58" s="170"/>
      <c r="S58" s="175"/>
      <c r="T58" s="175"/>
      <c r="U58" s="175"/>
      <c r="V58" s="175"/>
      <c r="W58" s="176"/>
    </row>
    <row r="59" spans="1:23" ht="30" customHeight="1" x14ac:dyDescent="0.25">
      <c r="A59" s="195"/>
      <c r="B59" s="159" t="s">
        <v>28</v>
      </c>
      <c r="C59" s="155" t="s">
        <v>4</v>
      </c>
      <c r="D59" s="157" t="s">
        <v>32</v>
      </c>
      <c r="E59" s="159" t="s">
        <v>7</v>
      </c>
      <c r="F59" s="159">
        <v>0</v>
      </c>
      <c r="G59" s="161">
        <v>0</v>
      </c>
      <c r="H59" s="19" t="s">
        <v>7</v>
      </c>
      <c r="I59" s="23">
        <v>0</v>
      </c>
      <c r="J59" s="163">
        <f t="shared" ref="J59" si="160">F59*G59*H60*I60</f>
        <v>0</v>
      </c>
      <c r="K59" s="165">
        <f t="shared" ref="K59" si="161" xml:space="preserve"> J61-J59</f>
        <v>0</v>
      </c>
      <c r="L59" s="3">
        <v>0</v>
      </c>
      <c r="M59" s="10" t="s">
        <v>47</v>
      </c>
      <c r="N59" s="5" t="s">
        <v>0</v>
      </c>
      <c r="O59" s="6" t="s">
        <v>40</v>
      </c>
      <c r="P59" s="6" t="s">
        <v>39</v>
      </c>
      <c r="Q59" s="5" t="s">
        <v>42</v>
      </c>
      <c r="R59" s="168" t="str">
        <f t="shared" ref="R59" si="162">IF(D61="Restoration/Enhancement",SUM(K59,L61,M61,P62),IF(D61="Preservation",((0.1*J61)+L61+M61+P62),"NA"))</f>
        <v>NA</v>
      </c>
      <c r="S59" s="171"/>
      <c r="T59" s="171"/>
      <c r="U59" s="171"/>
      <c r="V59" s="171"/>
      <c r="W59" s="172"/>
    </row>
    <row r="60" spans="1:23" ht="15" customHeight="1" x14ac:dyDescent="0.25">
      <c r="A60" s="196"/>
      <c r="B60" s="160"/>
      <c r="C60" s="156"/>
      <c r="D60" s="158"/>
      <c r="E60" s="160"/>
      <c r="F60" s="160"/>
      <c r="G60" s="162"/>
      <c r="H60" s="21">
        <f t="shared" ref="H60" si="163">IF(H59="Primary",1,IF(H59="Second",0.2,IF(H59="Third",0.1,IF(H59="NA",0))))</f>
        <v>0</v>
      </c>
      <c r="I60" s="24" t="b">
        <f t="shared" ref="I60" si="164">IF(AND(B59="Piedmont",I59&gt;0.0001,I59&lt;0.1),0.41, IF(AND(B59="Piedmont",I59&gt;10), 2.45, IF(B59="Piedmont",I59^0.39, IF(AND(B59="Coastal Plain",I59&gt;0.0001,I59&lt;0.1),0.42,IF(AND(B59="Coastal Plain",I59&gt;10),2.4, IF(B59="Coastal Plain",I59^0.38, IF(AND(B59="Mountain",I59&gt;0.0001,I59&lt;0.1),0.36,IF(AND(B59="Mountain",I59&gt;10),2.75,IF(B59="Mountain",I59^0.44)))))))))</f>
        <v>0</v>
      </c>
      <c r="J60" s="164"/>
      <c r="K60" s="166"/>
      <c r="L60" s="4">
        <f t="shared" si="84"/>
        <v>0</v>
      </c>
      <c r="M60" s="2">
        <f t="shared" ref="M60" si="165">IF(M59="",0,IF(M59="Accredited Easement",0.05,IF(M59="Existing Protection",-0.05,IF(M59="Improved Protection",-0.03,IF(M59="Easement",0.03,0)))))</f>
        <v>0</v>
      </c>
      <c r="N60" s="8" t="s">
        <v>43</v>
      </c>
      <c r="O60" s="27"/>
      <c r="P60" s="7"/>
      <c r="Q60" s="17">
        <f t="shared" ref="Q60:Q61" si="166">O60*P60</f>
        <v>0</v>
      </c>
      <c r="R60" s="169"/>
      <c r="S60" s="173"/>
      <c r="T60" s="173"/>
      <c r="U60" s="173"/>
      <c r="V60" s="173"/>
      <c r="W60" s="174"/>
    </row>
    <row r="61" spans="1:23" ht="15" customHeight="1" x14ac:dyDescent="0.25">
      <c r="A61" s="196"/>
      <c r="B61" s="193" t="str">
        <f t="shared" si="87"/>
        <v>Not Selected</v>
      </c>
      <c r="C61" s="177" t="s">
        <v>6</v>
      </c>
      <c r="D61" s="179" t="s">
        <v>7</v>
      </c>
      <c r="E61" s="179" t="s">
        <v>7</v>
      </c>
      <c r="F61" s="179">
        <v>0</v>
      </c>
      <c r="G61" s="181">
        <v>0</v>
      </c>
      <c r="H61" s="20" t="s">
        <v>7</v>
      </c>
      <c r="I61" s="25">
        <f t="shared" si="88"/>
        <v>0</v>
      </c>
      <c r="J61" s="183">
        <f t="shared" ref="J61" si="167">F61*G61*H62*I62</f>
        <v>0</v>
      </c>
      <c r="K61" s="166"/>
      <c r="L61" s="185">
        <f t="shared" ref="L61" si="168">IF(D61="Preservation", (((J61*0.1)+P62)*L60), (K59*L60)+(P62*L60))</f>
        <v>0</v>
      </c>
      <c r="M61" s="187" t="str">
        <f t="shared" ref="M61" si="169">IF(D61="Preservation",((J61*M60)+((L61+P62)*M60)), IF(D61="Restoration/Enhancement", ((K59+L61+P62)*M60), "NA"))</f>
        <v>NA</v>
      </c>
      <c r="N61" s="9" t="s">
        <v>44</v>
      </c>
      <c r="O61" s="28"/>
      <c r="P61" s="7"/>
      <c r="Q61" s="18">
        <f t="shared" si="166"/>
        <v>0</v>
      </c>
      <c r="R61" s="169"/>
      <c r="S61" s="173"/>
      <c r="T61" s="173"/>
      <c r="U61" s="173"/>
      <c r="V61" s="173"/>
      <c r="W61" s="174"/>
    </row>
    <row r="62" spans="1:23" ht="15" customHeight="1" thickBot="1" x14ac:dyDescent="0.3">
      <c r="A62" s="197"/>
      <c r="B62" s="194"/>
      <c r="C62" s="178"/>
      <c r="D62" s="180"/>
      <c r="E62" s="180"/>
      <c r="F62" s="180"/>
      <c r="G62" s="182"/>
      <c r="H62" s="22">
        <f t="shared" ref="H62" si="170">IF(H61="Primary",1,IF(H61="Second",0.2,IF(H61="Third",0.1,IF(H61="NA",0))))</f>
        <v>0</v>
      </c>
      <c r="I62" s="26" t="b">
        <f t="shared" ref="I62" si="171">IF(AND(B61="Piedmont",I61&gt;0.0001,I61&lt;0.1),0.41, IF(AND(B61="Piedmont",I61&gt;10), 2.45, IF(B61="Piedmont",I61^0.39, IF(AND(B61="Coastal Plain",I61&gt;0.0001,I61&lt;0.1),0.42,IF(AND(B61="Coastal Plain",I61&gt;10),2.4, IF(B61="Coastal Plain",I61^0.38, IF(AND(B61="Mountain",I61&gt;0.0001,I61&lt;0.1),0.36,IF(AND(B61="Mountain",I61&gt;10),2.75,IF(B61="Mountain",I61^0.44)))))))))</f>
        <v>0</v>
      </c>
      <c r="J62" s="184"/>
      <c r="K62" s="167"/>
      <c r="L62" s="186"/>
      <c r="M62" s="188"/>
      <c r="N62" s="189" t="s">
        <v>41</v>
      </c>
      <c r="O62" s="190"/>
      <c r="P62" s="191">
        <f t="shared" ref="P62" si="172">IF(D61="Restoration/Enhancement",(Q61-Q60)*45, IF(D61="Preservation",(Q61*45*0.25),0))</f>
        <v>0</v>
      </c>
      <c r="Q62" s="192"/>
      <c r="R62" s="170"/>
      <c r="S62" s="175"/>
      <c r="T62" s="175"/>
      <c r="U62" s="175"/>
      <c r="V62" s="175"/>
      <c r="W62" s="176"/>
    </row>
    <row r="63" spans="1:23" ht="28.2" customHeight="1" x14ac:dyDescent="0.25">
      <c r="A63" s="195"/>
      <c r="B63" s="159" t="s">
        <v>28</v>
      </c>
      <c r="C63" s="155" t="s">
        <v>4</v>
      </c>
      <c r="D63" s="157" t="s">
        <v>32</v>
      </c>
      <c r="E63" s="159" t="s">
        <v>7</v>
      </c>
      <c r="F63" s="159">
        <v>0</v>
      </c>
      <c r="G63" s="161">
        <v>0</v>
      </c>
      <c r="H63" s="19" t="s">
        <v>7</v>
      </c>
      <c r="I63" s="23">
        <v>0</v>
      </c>
      <c r="J63" s="163">
        <f t="shared" ref="J63" si="173">F63*G63*H64*I64</f>
        <v>0</v>
      </c>
      <c r="K63" s="165">
        <f t="shared" ref="K63" si="174" xml:space="preserve"> J65-J63</f>
        <v>0</v>
      </c>
      <c r="L63" s="3">
        <v>0</v>
      </c>
      <c r="M63" s="10" t="s">
        <v>47</v>
      </c>
      <c r="N63" s="5" t="s">
        <v>0</v>
      </c>
      <c r="O63" s="6" t="s">
        <v>40</v>
      </c>
      <c r="P63" s="6" t="s">
        <v>39</v>
      </c>
      <c r="Q63" s="5" t="s">
        <v>42</v>
      </c>
      <c r="R63" s="168" t="str">
        <f t="shared" ref="R63" si="175">IF(D65="Restoration/Enhancement",SUM(K63,L65,M65,P66),IF(D65="Preservation",((0.1*J65)+L65+M65+P66),"NA"))</f>
        <v>NA</v>
      </c>
      <c r="S63" s="171"/>
      <c r="T63" s="171"/>
      <c r="U63" s="171"/>
      <c r="V63" s="171"/>
      <c r="W63" s="172"/>
    </row>
    <row r="64" spans="1:23" ht="15" customHeight="1" x14ac:dyDescent="0.25">
      <c r="A64" s="196"/>
      <c r="B64" s="160"/>
      <c r="C64" s="156"/>
      <c r="D64" s="158"/>
      <c r="E64" s="160"/>
      <c r="F64" s="160"/>
      <c r="G64" s="162"/>
      <c r="H64" s="21">
        <f t="shared" ref="H64" si="176">IF(H63="Primary",1,IF(H63="Second",0.2,IF(H63="Third",0.1,IF(H63="NA",0))))</f>
        <v>0</v>
      </c>
      <c r="I64" s="24" t="b">
        <f t="shared" ref="I64" si="177">IF(AND(B63="Piedmont",I63&gt;0.0001,I63&lt;0.1),0.41, IF(AND(B63="Piedmont",I63&gt;10), 2.45, IF(B63="Piedmont",I63^0.39, IF(AND(B63="Coastal Plain",I63&gt;0.0001,I63&lt;0.1),0.42,IF(AND(B63="Coastal Plain",I63&gt;10),2.4, IF(B63="Coastal Plain",I63^0.38, IF(AND(B63="Mountain",I63&gt;0.0001,I63&lt;0.1),0.36,IF(AND(B63="Mountain",I63&gt;10),2.75,IF(B63="Mountain",I63^0.44)))))))))</f>
        <v>0</v>
      </c>
      <c r="J64" s="164"/>
      <c r="K64" s="166"/>
      <c r="L64" s="4">
        <f t="shared" si="84"/>
        <v>0</v>
      </c>
      <c r="M64" s="2">
        <f t="shared" ref="M64" si="178">IF(M63="",0,IF(M63="Accredited Easement",0.05,IF(M63="Existing Protection",-0.05,IF(M63="Improved Protection",-0.03,IF(M63="Easement",0.03,0)))))</f>
        <v>0</v>
      </c>
      <c r="N64" s="8" t="s">
        <v>43</v>
      </c>
      <c r="O64" s="27"/>
      <c r="P64" s="7"/>
      <c r="Q64" s="17">
        <f t="shared" ref="Q64:Q65" si="179">O64*P64</f>
        <v>0</v>
      </c>
      <c r="R64" s="169"/>
      <c r="S64" s="173"/>
      <c r="T64" s="173"/>
      <c r="U64" s="173"/>
      <c r="V64" s="173"/>
      <c r="W64" s="174"/>
    </row>
    <row r="65" spans="1:23" ht="15" customHeight="1" x14ac:dyDescent="0.25">
      <c r="A65" s="196"/>
      <c r="B65" s="193" t="str">
        <f t="shared" si="87"/>
        <v>Not Selected</v>
      </c>
      <c r="C65" s="177" t="s">
        <v>6</v>
      </c>
      <c r="D65" s="179" t="s">
        <v>7</v>
      </c>
      <c r="E65" s="179" t="s">
        <v>7</v>
      </c>
      <c r="F65" s="179">
        <v>0</v>
      </c>
      <c r="G65" s="181">
        <v>0</v>
      </c>
      <c r="H65" s="20" t="s">
        <v>7</v>
      </c>
      <c r="I65" s="25">
        <f t="shared" si="88"/>
        <v>0</v>
      </c>
      <c r="J65" s="183">
        <f t="shared" ref="J65" si="180">F65*G65*H66*I66</f>
        <v>0</v>
      </c>
      <c r="K65" s="166"/>
      <c r="L65" s="185">
        <f t="shared" ref="L65" si="181">IF(D65="Preservation", (((J65*0.1)+P66)*L64), (K63*L64)+(P66*L64))</f>
        <v>0</v>
      </c>
      <c r="M65" s="187" t="str">
        <f t="shared" ref="M65" si="182">IF(D65="Preservation",((J65*M64)+((L65+P66)*M64)), IF(D65="Restoration/Enhancement", ((K63+L65+P66)*M64), "NA"))</f>
        <v>NA</v>
      </c>
      <c r="N65" s="9" t="s">
        <v>44</v>
      </c>
      <c r="O65" s="28"/>
      <c r="P65" s="7"/>
      <c r="Q65" s="18">
        <f t="shared" si="179"/>
        <v>0</v>
      </c>
      <c r="R65" s="169"/>
      <c r="S65" s="173"/>
      <c r="T65" s="173"/>
      <c r="U65" s="173"/>
      <c r="V65" s="173"/>
      <c r="W65" s="174"/>
    </row>
    <row r="66" spans="1:23" ht="15" customHeight="1" thickBot="1" x14ac:dyDescent="0.3">
      <c r="A66" s="197"/>
      <c r="B66" s="194"/>
      <c r="C66" s="178"/>
      <c r="D66" s="180"/>
      <c r="E66" s="180"/>
      <c r="F66" s="180"/>
      <c r="G66" s="182"/>
      <c r="H66" s="22">
        <f t="shared" ref="H66" si="183">IF(H65="Primary",1,IF(H65="Second",0.2,IF(H65="Third",0.1,IF(H65="NA",0))))</f>
        <v>0</v>
      </c>
      <c r="I66" s="26" t="b">
        <f t="shared" ref="I66" si="184">IF(AND(B65="Piedmont",I65&gt;0.0001,I65&lt;0.1),0.41, IF(AND(B65="Piedmont",I65&gt;10), 2.45, IF(B65="Piedmont",I65^0.39, IF(AND(B65="Coastal Plain",I65&gt;0.0001,I65&lt;0.1),0.42,IF(AND(B65="Coastal Plain",I65&gt;10),2.4, IF(B65="Coastal Plain",I65^0.38, IF(AND(B65="Mountain",I65&gt;0.0001,I65&lt;0.1),0.36,IF(AND(B65="Mountain",I65&gt;10),2.75,IF(B65="Mountain",I65^0.44)))))))))</f>
        <v>0</v>
      </c>
      <c r="J66" s="184"/>
      <c r="K66" s="167"/>
      <c r="L66" s="186"/>
      <c r="M66" s="188"/>
      <c r="N66" s="189" t="s">
        <v>41</v>
      </c>
      <c r="O66" s="190"/>
      <c r="P66" s="191">
        <f t="shared" ref="P66" si="185">IF(D65="Restoration/Enhancement",(Q65-Q64)*45, IF(D65="Preservation",(Q65*45*0.25),0))</f>
        <v>0</v>
      </c>
      <c r="Q66" s="192"/>
      <c r="R66" s="170"/>
      <c r="S66" s="175"/>
      <c r="T66" s="175"/>
      <c r="U66" s="175"/>
      <c r="V66" s="175"/>
      <c r="W66" s="176"/>
    </row>
    <row r="67" spans="1:23" ht="28.2" customHeight="1" x14ac:dyDescent="0.25">
      <c r="A67" s="195"/>
      <c r="B67" s="159" t="s">
        <v>28</v>
      </c>
      <c r="C67" s="155" t="s">
        <v>4</v>
      </c>
      <c r="D67" s="157" t="s">
        <v>32</v>
      </c>
      <c r="E67" s="159" t="s">
        <v>7</v>
      </c>
      <c r="F67" s="159">
        <v>0</v>
      </c>
      <c r="G67" s="161">
        <v>0</v>
      </c>
      <c r="H67" s="19" t="s">
        <v>7</v>
      </c>
      <c r="I67" s="23">
        <v>0</v>
      </c>
      <c r="J67" s="163">
        <f t="shared" ref="J67" si="186">F67*G67*H68*I68</f>
        <v>0</v>
      </c>
      <c r="K67" s="165">
        <f t="shared" ref="K67" si="187" xml:space="preserve"> J69-J67</f>
        <v>0</v>
      </c>
      <c r="L67" s="3">
        <v>0</v>
      </c>
      <c r="M67" s="10" t="s">
        <v>47</v>
      </c>
      <c r="N67" s="5" t="s">
        <v>0</v>
      </c>
      <c r="O67" s="6" t="s">
        <v>40</v>
      </c>
      <c r="P67" s="6" t="s">
        <v>39</v>
      </c>
      <c r="Q67" s="5" t="s">
        <v>42</v>
      </c>
      <c r="R67" s="168" t="str">
        <f t="shared" ref="R67" si="188">IF(D69="Restoration/Enhancement",SUM(K67,L69,M69,P70),IF(D69="Preservation",((0.1*J69)+L69+M69+P70),"NA"))</f>
        <v>NA</v>
      </c>
      <c r="S67" s="171"/>
      <c r="T67" s="171"/>
      <c r="U67" s="171"/>
      <c r="V67" s="171"/>
      <c r="W67" s="172"/>
    </row>
    <row r="68" spans="1:23" ht="14.4" customHeight="1" x14ac:dyDescent="0.25">
      <c r="A68" s="196"/>
      <c r="B68" s="160"/>
      <c r="C68" s="156"/>
      <c r="D68" s="158"/>
      <c r="E68" s="160"/>
      <c r="F68" s="160"/>
      <c r="G68" s="162"/>
      <c r="H68" s="21">
        <f t="shared" ref="H68" si="189">IF(H67="Primary",1,IF(H67="Second",0.2,IF(H67="Third",0.1,IF(H67="NA",0))))</f>
        <v>0</v>
      </c>
      <c r="I68" s="24" t="b">
        <f t="shared" ref="I68" si="190">IF(AND(B67="Piedmont",I67&gt;0.0001,I67&lt;0.1),0.41, IF(AND(B67="Piedmont",I67&gt;10), 2.45, IF(B67="Piedmont",I67^0.39, IF(AND(B67="Coastal Plain",I67&gt;0.0001,I67&lt;0.1),0.42,IF(AND(B67="Coastal Plain",I67&gt;10),2.4, IF(B67="Coastal Plain",I67^0.38, IF(AND(B67="Mountain",I67&gt;0.0001,I67&lt;0.1),0.36,IF(AND(B67="Mountain",I67&gt;10),2.75,IF(B67="Mountain",I67^0.44)))))))))</f>
        <v>0</v>
      </c>
      <c r="J68" s="164"/>
      <c r="K68" s="166"/>
      <c r="L68" s="4">
        <f t="shared" si="84"/>
        <v>0</v>
      </c>
      <c r="M68" s="2">
        <f t="shared" ref="M68" si="191">IF(M67="",0,IF(M67="Accredited Easement",0.05,IF(M67="Existing Protection",-0.05,IF(M67="Improved Protection",-0.03,IF(M67="Easement",0.03,0)))))</f>
        <v>0</v>
      </c>
      <c r="N68" s="8" t="s">
        <v>43</v>
      </c>
      <c r="O68" s="27"/>
      <c r="P68" s="7"/>
      <c r="Q68" s="17">
        <f t="shared" ref="Q68:Q69" si="192">O68*P68</f>
        <v>0</v>
      </c>
      <c r="R68" s="169"/>
      <c r="S68" s="173"/>
      <c r="T68" s="173"/>
      <c r="U68" s="173"/>
      <c r="V68" s="173"/>
      <c r="W68" s="174"/>
    </row>
    <row r="69" spans="1:23" ht="14.4" customHeight="1" x14ac:dyDescent="0.25">
      <c r="A69" s="196"/>
      <c r="B69" s="193" t="str">
        <f t="shared" si="87"/>
        <v>Not Selected</v>
      </c>
      <c r="C69" s="177" t="s">
        <v>6</v>
      </c>
      <c r="D69" s="179" t="s">
        <v>7</v>
      </c>
      <c r="E69" s="179" t="s">
        <v>7</v>
      </c>
      <c r="F69" s="179">
        <v>0</v>
      </c>
      <c r="G69" s="181">
        <v>0</v>
      </c>
      <c r="H69" s="20" t="s">
        <v>7</v>
      </c>
      <c r="I69" s="25">
        <f t="shared" si="88"/>
        <v>0</v>
      </c>
      <c r="J69" s="183">
        <f t="shared" ref="J69" si="193">F69*G69*H70*I70</f>
        <v>0</v>
      </c>
      <c r="K69" s="166"/>
      <c r="L69" s="185">
        <f t="shared" ref="L69" si="194">IF(D69="Preservation", (((J69*0.1)+P70)*L68), (K67*L68)+(P70*L68))</f>
        <v>0</v>
      </c>
      <c r="M69" s="187" t="str">
        <f t="shared" ref="M69" si="195">IF(D69="Preservation",((J69*M68)+((L69+P70)*M68)), IF(D69="Restoration/Enhancement", ((K67+L69+P70)*M68), "NA"))</f>
        <v>NA</v>
      </c>
      <c r="N69" s="9" t="s">
        <v>44</v>
      </c>
      <c r="O69" s="28"/>
      <c r="P69" s="7"/>
      <c r="Q69" s="18">
        <f t="shared" si="192"/>
        <v>0</v>
      </c>
      <c r="R69" s="169"/>
      <c r="S69" s="173"/>
      <c r="T69" s="173"/>
      <c r="U69" s="173"/>
      <c r="V69" s="173"/>
      <c r="W69" s="174"/>
    </row>
    <row r="70" spans="1:23" ht="14.4" customHeight="1" thickBot="1" x14ac:dyDescent="0.3">
      <c r="A70" s="197"/>
      <c r="B70" s="194"/>
      <c r="C70" s="178"/>
      <c r="D70" s="180"/>
      <c r="E70" s="180"/>
      <c r="F70" s="180"/>
      <c r="G70" s="182"/>
      <c r="H70" s="22">
        <f t="shared" ref="H70" si="196">IF(H69="Primary",1,IF(H69="Second",0.2,IF(H69="Third",0.1,IF(H69="NA",0))))</f>
        <v>0</v>
      </c>
      <c r="I70" s="26" t="b">
        <f t="shared" ref="I70" si="197">IF(AND(B69="Piedmont",I69&gt;0.0001,I69&lt;0.1),0.41, IF(AND(B69="Piedmont",I69&gt;10), 2.45, IF(B69="Piedmont",I69^0.39, IF(AND(B69="Coastal Plain",I69&gt;0.0001,I69&lt;0.1),0.42,IF(AND(B69="Coastal Plain",I69&gt;10),2.4, IF(B69="Coastal Plain",I69^0.38, IF(AND(B69="Mountain",I69&gt;0.0001,I69&lt;0.1),0.36,IF(AND(B69="Mountain",I69&gt;10),2.75,IF(B69="Mountain",I69^0.44)))))))))</f>
        <v>0</v>
      </c>
      <c r="J70" s="184"/>
      <c r="K70" s="167"/>
      <c r="L70" s="186"/>
      <c r="M70" s="188"/>
      <c r="N70" s="189" t="s">
        <v>41</v>
      </c>
      <c r="O70" s="190"/>
      <c r="P70" s="191">
        <f t="shared" ref="P70" si="198">IF(D69="Restoration/Enhancement",(Q69-Q68)*45, IF(D69="Preservation",(Q69*45*0.25),0))</f>
        <v>0</v>
      </c>
      <c r="Q70" s="192"/>
      <c r="R70" s="170"/>
      <c r="S70" s="175"/>
      <c r="T70" s="175"/>
      <c r="U70" s="175"/>
      <c r="V70" s="175"/>
      <c r="W70" s="176"/>
    </row>
    <row r="71" spans="1:23" ht="25.2" customHeight="1" x14ac:dyDescent="0.25">
      <c r="A71" s="195"/>
      <c r="B71" s="159" t="s">
        <v>28</v>
      </c>
      <c r="C71" s="155" t="s">
        <v>4</v>
      </c>
      <c r="D71" s="157" t="s">
        <v>32</v>
      </c>
      <c r="E71" s="159" t="s">
        <v>7</v>
      </c>
      <c r="F71" s="159">
        <v>0</v>
      </c>
      <c r="G71" s="161">
        <v>0</v>
      </c>
      <c r="H71" s="19" t="s">
        <v>7</v>
      </c>
      <c r="I71" s="23">
        <v>0</v>
      </c>
      <c r="J71" s="163">
        <f t="shared" ref="J71" si="199">F71*G71*H72*I72</f>
        <v>0</v>
      </c>
      <c r="K71" s="165">
        <f t="shared" ref="K71" si="200" xml:space="preserve"> J73-J71</f>
        <v>0</v>
      </c>
      <c r="L71" s="3">
        <v>0</v>
      </c>
      <c r="M71" s="10" t="s">
        <v>47</v>
      </c>
      <c r="N71" s="5" t="s">
        <v>0</v>
      </c>
      <c r="O71" s="6" t="s">
        <v>40</v>
      </c>
      <c r="P71" s="6" t="s">
        <v>39</v>
      </c>
      <c r="Q71" s="5" t="s">
        <v>42</v>
      </c>
      <c r="R71" s="168" t="str">
        <f t="shared" ref="R71" si="201">IF(D73="Restoration/Enhancement",SUM(K71,L73,M73,P74),IF(D73="Preservation",((0.1*J73)+L73+M73+P74),"NA"))</f>
        <v>NA</v>
      </c>
      <c r="S71" s="171"/>
      <c r="T71" s="171"/>
      <c r="U71" s="171"/>
      <c r="V71" s="171"/>
      <c r="W71" s="172"/>
    </row>
    <row r="72" spans="1:23" ht="14.4" customHeight="1" x14ac:dyDescent="0.25">
      <c r="A72" s="196"/>
      <c r="B72" s="160"/>
      <c r="C72" s="156"/>
      <c r="D72" s="158"/>
      <c r="E72" s="160"/>
      <c r="F72" s="160"/>
      <c r="G72" s="162"/>
      <c r="H72" s="21">
        <f t="shared" ref="H72" si="202">IF(H71="Primary",1,IF(H71="Second",0.2,IF(H71="Third",0.1,IF(H71="NA",0))))</f>
        <v>0</v>
      </c>
      <c r="I72" s="24" t="b">
        <f t="shared" ref="I72" si="203">IF(AND(B71="Piedmont",I71&gt;0.0001,I71&lt;0.1),0.41, IF(AND(B71="Piedmont",I71&gt;10), 2.45, IF(B71="Piedmont",I71^0.39, IF(AND(B71="Coastal Plain",I71&gt;0.0001,I71&lt;0.1),0.42,IF(AND(B71="Coastal Plain",I71&gt;10),2.4, IF(B71="Coastal Plain",I71^0.38, IF(AND(B71="Mountain",I71&gt;0.0001,I71&lt;0.1),0.36,IF(AND(B71="Mountain",I71&gt;10),2.75,IF(B71="Mountain",I71^0.44)))))))))</f>
        <v>0</v>
      </c>
      <c r="J72" s="164"/>
      <c r="K72" s="166"/>
      <c r="L72" s="4">
        <f t="shared" si="84"/>
        <v>0</v>
      </c>
      <c r="M72" s="2">
        <f t="shared" ref="M72" si="204">IF(M71="",0,IF(M71="Accredited Easement",0.05,IF(M71="Existing Protection",-0.05,IF(M71="Improved Protection",-0.03,IF(M71="Easement",0.03,0)))))</f>
        <v>0</v>
      </c>
      <c r="N72" s="8" t="s">
        <v>43</v>
      </c>
      <c r="O72" s="27"/>
      <c r="P72" s="7"/>
      <c r="Q72" s="17">
        <f t="shared" ref="Q72:Q73" si="205">O72*P72</f>
        <v>0</v>
      </c>
      <c r="R72" s="169"/>
      <c r="S72" s="173"/>
      <c r="T72" s="173"/>
      <c r="U72" s="173"/>
      <c r="V72" s="173"/>
      <c r="W72" s="174"/>
    </row>
    <row r="73" spans="1:23" ht="14.4" customHeight="1" x14ac:dyDescent="0.25">
      <c r="A73" s="196"/>
      <c r="B73" s="193" t="str">
        <f t="shared" si="87"/>
        <v>Not Selected</v>
      </c>
      <c r="C73" s="177" t="s">
        <v>6</v>
      </c>
      <c r="D73" s="179" t="s">
        <v>7</v>
      </c>
      <c r="E73" s="179" t="s">
        <v>7</v>
      </c>
      <c r="F73" s="179">
        <v>0</v>
      </c>
      <c r="G73" s="181">
        <v>0</v>
      </c>
      <c r="H73" s="20" t="s">
        <v>7</v>
      </c>
      <c r="I73" s="25">
        <f t="shared" si="88"/>
        <v>0</v>
      </c>
      <c r="J73" s="183">
        <f t="shared" ref="J73" si="206">F73*G73*H74*I74</f>
        <v>0</v>
      </c>
      <c r="K73" s="166"/>
      <c r="L73" s="185">
        <f t="shared" ref="L73" si="207">IF(D73="Preservation", (((J73*0.1)+P74)*L72), (K71*L72)+(P74*L72))</f>
        <v>0</v>
      </c>
      <c r="M73" s="187" t="str">
        <f t="shared" ref="M73" si="208">IF(D73="Preservation",((J73*M72)+((L73+P74)*M72)), IF(D73="Restoration/Enhancement", ((K71+L73+P74)*M72), "NA"))</f>
        <v>NA</v>
      </c>
      <c r="N73" s="9" t="s">
        <v>44</v>
      </c>
      <c r="O73" s="28"/>
      <c r="P73" s="7"/>
      <c r="Q73" s="18">
        <f t="shared" si="205"/>
        <v>0</v>
      </c>
      <c r="R73" s="169"/>
      <c r="S73" s="173"/>
      <c r="T73" s="173"/>
      <c r="U73" s="173"/>
      <c r="V73" s="173"/>
      <c r="W73" s="174"/>
    </row>
    <row r="74" spans="1:23" ht="14.4" customHeight="1" thickBot="1" x14ac:dyDescent="0.3">
      <c r="A74" s="197"/>
      <c r="B74" s="194"/>
      <c r="C74" s="178"/>
      <c r="D74" s="180"/>
      <c r="E74" s="180"/>
      <c r="F74" s="180"/>
      <c r="G74" s="182"/>
      <c r="H74" s="22">
        <f t="shared" ref="H74" si="209">IF(H73="Primary",1,IF(H73="Second",0.2,IF(H73="Third",0.1,IF(H73="NA",0))))</f>
        <v>0</v>
      </c>
      <c r="I74" s="26" t="b">
        <f t="shared" ref="I74" si="210">IF(AND(B73="Piedmont",I73&gt;0.0001,I73&lt;0.1),0.41, IF(AND(B73="Piedmont",I73&gt;10), 2.45, IF(B73="Piedmont",I73^0.39, IF(AND(B73="Coastal Plain",I73&gt;0.0001,I73&lt;0.1),0.42,IF(AND(B73="Coastal Plain",I73&gt;10),2.4, IF(B73="Coastal Plain",I73^0.38, IF(AND(B73="Mountain",I73&gt;0.0001,I73&lt;0.1),0.36,IF(AND(B73="Mountain",I73&gt;10),2.75,IF(B73="Mountain",I73^0.44)))))))))</f>
        <v>0</v>
      </c>
      <c r="J74" s="184"/>
      <c r="K74" s="167"/>
      <c r="L74" s="186"/>
      <c r="M74" s="188"/>
      <c r="N74" s="189" t="s">
        <v>41</v>
      </c>
      <c r="O74" s="190"/>
      <c r="P74" s="191">
        <f t="shared" ref="P74" si="211">IF(D73="Restoration/Enhancement",(Q73-Q72)*45, IF(D73="Preservation",(Q73*45*0.25),0))</f>
        <v>0</v>
      </c>
      <c r="Q74" s="192"/>
      <c r="R74" s="170"/>
      <c r="S74" s="175"/>
      <c r="T74" s="175"/>
      <c r="U74" s="175"/>
      <c r="V74" s="175"/>
      <c r="W74" s="176"/>
    </row>
    <row r="75" spans="1:23" ht="30" customHeight="1" x14ac:dyDescent="0.25">
      <c r="A75" s="195"/>
      <c r="B75" s="159" t="s">
        <v>28</v>
      </c>
      <c r="C75" s="155" t="s">
        <v>4</v>
      </c>
      <c r="D75" s="157" t="s">
        <v>32</v>
      </c>
      <c r="E75" s="159" t="s">
        <v>7</v>
      </c>
      <c r="F75" s="159">
        <v>0</v>
      </c>
      <c r="G75" s="161">
        <v>0</v>
      </c>
      <c r="H75" s="19" t="s">
        <v>7</v>
      </c>
      <c r="I75" s="23">
        <v>0</v>
      </c>
      <c r="J75" s="163">
        <f t="shared" ref="J75" si="212">F75*G75*H76*I76</f>
        <v>0</v>
      </c>
      <c r="K75" s="165">
        <f t="shared" ref="K75" si="213" xml:space="preserve"> J77-J75</f>
        <v>0</v>
      </c>
      <c r="L75" s="3">
        <v>0</v>
      </c>
      <c r="M75" s="10" t="s">
        <v>47</v>
      </c>
      <c r="N75" s="5" t="s">
        <v>0</v>
      </c>
      <c r="O75" s="6" t="s">
        <v>40</v>
      </c>
      <c r="P75" s="6" t="s">
        <v>39</v>
      </c>
      <c r="Q75" s="5" t="s">
        <v>42</v>
      </c>
      <c r="R75" s="168" t="str">
        <f t="shared" ref="R75" si="214">IF(D77="Restoration/Enhancement",SUM(K75,L77,M77,P78),IF(D77="Preservation",((0.1*J77)+L77+M77+P78),"NA"))</f>
        <v>NA</v>
      </c>
      <c r="S75" s="171"/>
      <c r="T75" s="171"/>
      <c r="U75" s="171"/>
      <c r="V75" s="171"/>
      <c r="W75" s="172"/>
    </row>
    <row r="76" spans="1:23" ht="15" customHeight="1" x14ac:dyDescent="0.25">
      <c r="A76" s="196"/>
      <c r="B76" s="160"/>
      <c r="C76" s="156"/>
      <c r="D76" s="158"/>
      <c r="E76" s="160"/>
      <c r="F76" s="160"/>
      <c r="G76" s="162"/>
      <c r="H76" s="21">
        <f t="shared" ref="H76" si="215">IF(H75="Primary",1,IF(H75="Second",0.2,IF(H75="Third",0.1,IF(H75="NA",0))))</f>
        <v>0</v>
      </c>
      <c r="I76" s="24" t="b">
        <f t="shared" ref="I76" si="216">IF(AND(B75="Piedmont",I75&gt;0.0001,I75&lt;0.1),0.41, IF(AND(B75="Piedmont",I75&gt;10), 2.45, IF(B75="Piedmont",I75^0.39, IF(AND(B75="Coastal Plain",I75&gt;0.0001,I75&lt;0.1),0.42,IF(AND(B75="Coastal Plain",I75&gt;10),2.4, IF(B75="Coastal Plain",I75^0.38, IF(AND(B75="Mountain",I75&gt;0.0001,I75&lt;0.1),0.36,IF(AND(B75="Mountain",I75&gt;10),2.75,IF(B75="Mountain",I75^0.44)))))))))</f>
        <v>0</v>
      </c>
      <c r="J76" s="164"/>
      <c r="K76" s="166"/>
      <c r="L76" s="4">
        <f t="shared" si="84"/>
        <v>0</v>
      </c>
      <c r="M76" s="2">
        <f t="shared" ref="M76" si="217">IF(M75="",0,IF(M75="Accredited Easement",0.05,IF(M75="Existing Protection",-0.05,IF(M75="Improved Protection",-0.03,IF(M75="Easement",0.03,0)))))</f>
        <v>0</v>
      </c>
      <c r="N76" s="8" t="s">
        <v>43</v>
      </c>
      <c r="O76" s="27"/>
      <c r="P76" s="7"/>
      <c r="Q76" s="17">
        <f t="shared" ref="Q76:Q77" si="218">O76*P76</f>
        <v>0</v>
      </c>
      <c r="R76" s="169"/>
      <c r="S76" s="173"/>
      <c r="T76" s="173"/>
      <c r="U76" s="173"/>
      <c r="V76" s="173"/>
      <c r="W76" s="174"/>
    </row>
    <row r="77" spans="1:23" ht="15" customHeight="1" x14ac:dyDescent="0.25">
      <c r="A77" s="196"/>
      <c r="B77" s="193" t="str">
        <f t="shared" si="87"/>
        <v>Not Selected</v>
      </c>
      <c r="C77" s="177" t="s">
        <v>6</v>
      </c>
      <c r="D77" s="179" t="s">
        <v>7</v>
      </c>
      <c r="E77" s="179" t="s">
        <v>7</v>
      </c>
      <c r="F77" s="179">
        <v>0</v>
      </c>
      <c r="G77" s="181">
        <v>0</v>
      </c>
      <c r="H77" s="20" t="s">
        <v>7</v>
      </c>
      <c r="I77" s="25">
        <f t="shared" si="88"/>
        <v>0</v>
      </c>
      <c r="J77" s="183">
        <f t="shared" ref="J77" si="219">F77*G77*H78*I78</f>
        <v>0</v>
      </c>
      <c r="K77" s="166"/>
      <c r="L77" s="185">
        <f t="shared" ref="L77" si="220">IF(D77="Preservation", (((J77*0.1)+P78)*L76), (K75*L76)+(P78*L76))</f>
        <v>0</v>
      </c>
      <c r="M77" s="187" t="str">
        <f t="shared" ref="M77" si="221">IF(D77="Preservation",((J77*M76)+((L77+P78)*M76)), IF(D77="Restoration/Enhancement", ((K75+L77+P78)*M76), "NA"))</f>
        <v>NA</v>
      </c>
      <c r="N77" s="9" t="s">
        <v>44</v>
      </c>
      <c r="O77" s="28"/>
      <c r="P77" s="7"/>
      <c r="Q77" s="18">
        <f t="shared" si="218"/>
        <v>0</v>
      </c>
      <c r="R77" s="169"/>
      <c r="S77" s="173"/>
      <c r="T77" s="173"/>
      <c r="U77" s="173"/>
      <c r="V77" s="173"/>
      <c r="W77" s="174"/>
    </row>
    <row r="78" spans="1:23" ht="15" customHeight="1" thickBot="1" x14ac:dyDescent="0.3">
      <c r="A78" s="197"/>
      <c r="B78" s="194"/>
      <c r="C78" s="178"/>
      <c r="D78" s="180"/>
      <c r="E78" s="180"/>
      <c r="F78" s="180"/>
      <c r="G78" s="182"/>
      <c r="H78" s="22">
        <f t="shared" ref="H78" si="222">IF(H77="Primary",1,IF(H77="Second",0.2,IF(H77="Third",0.1,IF(H77="NA",0))))</f>
        <v>0</v>
      </c>
      <c r="I78" s="26" t="b">
        <f t="shared" ref="I78" si="223">IF(AND(B77="Piedmont",I77&gt;0.0001,I77&lt;0.1),0.41, IF(AND(B77="Piedmont",I77&gt;10), 2.45, IF(B77="Piedmont",I77^0.39, IF(AND(B77="Coastal Plain",I77&gt;0.0001,I77&lt;0.1),0.42,IF(AND(B77="Coastal Plain",I77&gt;10),2.4, IF(B77="Coastal Plain",I77^0.38, IF(AND(B77="Mountain",I77&gt;0.0001,I77&lt;0.1),0.36,IF(AND(B77="Mountain",I77&gt;10),2.75,IF(B77="Mountain",I77^0.44)))))))))</f>
        <v>0</v>
      </c>
      <c r="J78" s="184"/>
      <c r="K78" s="167"/>
      <c r="L78" s="186"/>
      <c r="M78" s="188"/>
      <c r="N78" s="189" t="s">
        <v>41</v>
      </c>
      <c r="O78" s="190"/>
      <c r="P78" s="191">
        <f t="shared" ref="P78" si="224">IF(D77="Restoration/Enhancement",(Q77-Q76)*45, IF(D77="Preservation",(Q77*45*0.25),0))</f>
        <v>0</v>
      </c>
      <c r="Q78" s="192"/>
      <c r="R78" s="170"/>
      <c r="S78" s="175"/>
      <c r="T78" s="175"/>
      <c r="U78" s="175"/>
      <c r="V78" s="175"/>
      <c r="W78" s="176"/>
    </row>
    <row r="79" spans="1:23" ht="31.2" customHeight="1" x14ac:dyDescent="0.25">
      <c r="A79" s="195"/>
      <c r="B79" s="159" t="s">
        <v>28</v>
      </c>
      <c r="C79" s="155" t="s">
        <v>4</v>
      </c>
      <c r="D79" s="157" t="s">
        <v>32</v>
      </c>
      <c r="E79" s="159" t="s">
        <v>7</v>
      </c>
      <c r="F79" s="159">
        <v>0</v>
      </c>
      <c r="G79" s="161">
        <v>0</v>
      </c>
      <c r="H79" s="19" t="s">
        <v>7</v>
      </c>
      <c r="I79" s="23">
        <v>0</v>
      </c>
      <c r="J79" s="163">
        <f t="shared" ref="J79" si="225">F79*G79*H80*I80</f>
        <v>0</v>
      </c>
      <c r="K79" s="165">
        <f t="shared" ref="K79" si="226" xml:space="preserve"> J81-J79</f>
        <v>0</v>
      </c>
      <c r="L79" s="3">
        <v>0</v>
      </c>
      <c r="M79" s="10" t="s">
        <v>47</v>
      </c>
      <c r="N79" s="5" t="s">
        <v>0</v>
      </c>
      <c r="O79" s="6" t="s">
        <v>40</v>
      </c>
      <c r="P79" s="6" t="s">
        <v>39</v>
      </c>
      <c r="Q79" s="5" t="s">
        <v>42</v>
      </c>
      <c r="R79" s="168" t="str">
        <f t="shared" ref="R79" si="227">IF(D81="Restoration/Enhancement",SUM(K79,L81,M81,P82),IF(D81="Preservation",((0.1*J81)+L81+M81+P82),"NA"))</f>
        <v>NA</v>
      </c>
      <c r="S79" s="171"/>
      <c r="T79" s="171"/>
      <c r="U79" s="171"/>
      <c r="V79" s="171"/>
      <c r="W79" s="172"/>
    </row>
    <row r="80" spans="1:23" ht="18" customHeight="1" x14ac:dyDescent="0.25">
      <c r="A80" s="196"/>
      <c r="B80" s="160"/>
      <c r="C80" s="156"/>
      <c r="D80" s="158"/>
      <c r="E80" s="160"/>
      <c r="F80" s="160"/>
      <c r="G80" s="162"/>
      <c r="H80" s="21">
        <f t="shared" ref="H80" si="228">IF(H79="Primary",1,IF(H79="Second",0.2,IF(H79="Third",0.1,IF(H79="NA",0))))</f>
        <v>0</v>
      </c>
      <c r="I80" s="24" t="b">
        <f t="shared" ref="I80" si="229">IF(AND(B79="Piedmont",I79&gt;0.0001,I79&lt;0.1),0.41, IF(AND(B79="Piedmont",I79&gt;10), 2.45, IF(B79="Piedmont",I79^0.39, IF(AND(B79="Coastal Plain",I79&gt;0.0001,I79&lt;0.1),0.42,IF(AND(B79="Coastal Plain",I79&gt;10),2.4, IF(B79="Coastal Plain",I79^0.38, IF(AND(B79="Mountain",I79&gt;0.0001,I79&lt;0.1),0.36,IF(AND(B79="Mountain",I79&gt;10),2.75,IF(B79="Mountain",I79^0.44)))))))))</f>
        <v>0</v>
      </c>
      <c r="J80" s="164"/>
      <c r="K80" s="166"/>
      <c r="L80" s="4">
        <f t="shared" si="84"/>
        <v>0</v>
      </c>
      <c r="M80" s="2">
        <f t="shared" ref="M80" si="230">IF(M79="",0,IF(M79="Accredited Easement",0.05,IF(M79="Existing Protection",-0.05,IF(M79="Improved Protection",-0.03,IF(M79="Easement",0.03,0)))))</f>
        <v>0</v>
      </c>
      <c r="N80" s="8" t="s">
        <v>43</v>
      </c>
      <c r="O80" s="27"/>
      <c r="P80" s="7"/>
      <c r="Q80" s="17">
        <f t="shared" ref="Q80:Q81" si="231">O80*P80</f>
        <v>0</v>
      </c>
      <c r="R80" s="169"/>
      <c r="S80" s="173"/>
      <c r="T80" s="173"/>
      <c r="U80" s="173"/>
      <c r="V80" s="173"/>
      <c r="W80" s="174"/>
    </row>
    <row r="81" spans="1:23" ht="14.4" customHeight="1" x14ac:dyDescent="0.25">
      <c r="A81" s="196"/>
      <c r="B81" s="193" t="str">
        <f t="shared" si="87"/>
        <v>Not Selected</v>
      </c>
      <c r="C81" s="177" t="s">
        <v>6</v>
      </c>
      <c r="D81" s="179" t="s">
        <v>7</v>
      </c>
      <c r="E81" s="179" t="s">
        <v>7</v>
      </c>
      <c r="F81" s="179">
        <v>0</v>
      </c>
      <c r="G81" s="181">
        <v>0</v>
      </c>
      <c r="H81" s="20" t="s">
        <v>7</v>
      </c>
      <c r="I81" s="25">
        <f t="shared" si="88"/>
        <v>0</v>
      </c>
      <c r="J81" s="183">
        <f t="shared" ref="J81" si="232">F81*G81*H82*I82</f>
        <v>0</v>
      </c>
      <c r="K81" s="166"/>
      <c r="L81" s="185">
        <f t="shared" ref="L81" si="233">IF(D81="Preservation", (((J81*0.1)+P82)*L80), (K79*L80)+(P82*L80))</f>
        <v>0</v>
      </c>
      <c r="M81" s="187" t="str">
        <f t="shared" ref="M81" si="234">IF(D81="Preservation",((J81*M80)+((L81+P82)*M80)), IF(D81="Restoration/Enhancement", ((K79+L81+P82)*M80), "NA"))</f>
        <v>NA</v>
      </c>
      <c r="N81" s="9" t="s">
        <v>44</v>
      </c>
      <c r="O81" s="28"/>
      <c r="P81" s="7"/>
      <c r="Q81" s="18">
        <f t="shared" si="231"/>
        <v>0</v>
      </c>
      <c r="R81" s="169"/>
      <c r="S81" s="173"/>
      <c r="T81" s="173"/>
      <c r="U81" s="173"/>
      <c r="V81" s="173"/>
      <c r="W81" s="174"/>
    </row>
    <row r="82" spans="1:23" ht="14.4" customHeight="1" thickBot="1" x14ac:dyDescent="0.3">
      <c r="A82" s="197"/>
      <c r="B82" s="194"/>
      <c r="C82" s="178"/>
      <c r="D82" s="180"/>
      <c r="E82" s="180"/>
      <c r="F82" s="180"/>
      <c r="G82" s="182"/>
      <c r="H82" s="22">
        <f t="shared" ref="H82" si="235">IF(H81="Primary",1,IF(H81="Second",0.2,IF(H81="Third",0.1,IF(H81="NA",0))))</f>
        <v>0</v>
      </c>
      <c r="I82" s="26" t="b">
        <f t="shared" ref="I82" si="236">IF(AND(B81="Piedmont",I81&gt;0.0001,I81&lt;0.1),0.41, IF(AND(B81="Piedmont",I81&gt;10), 2.45, IF(B81="Piedmont",I81^0.39, IF(AND(B81="Coastal Plain",I81&gt;0.0001,I81&lt;0.1),0.42,IF(AND(B81="Coastal Plain",I81&gt;10),2.4, IF(B81="Coastal Plain",I81^0.38, IF(AND(B81="Mountain",I81&gt;0.0001,I81&lt;0.1),0.36,IF(AND(B81="Mountain",I81&gt;10),2.75,IF(B81="Mountain",I81^0.44)))))))))</f>
        <v>0</v>
      </c>
      <c r="J82" s="184"/>
      <c r="K82" s="167"/>
      <c r="L82" s="186"/>
      <c r="M82" s="188"/>
      <c r="N82" s="189" t="s">
        <v>41</v>
      </c>
      <c r="O82" s="190"/>
      <c r="P82" s="191">
        <f t="shared" ref="P82" si="237">IF(D81="Restoration/Enhancement",(Q81-Q80)*45, IF(D81="Preservation",(Q81*45*0.25),0))</f>
        <v>0</v>
      </c>
      <c r="Q82" s="192"/>
      <c r="R82" s="170"/>
      <c r="S82" s="175"/>
      <c r="T82" s="175"/>
      <c r="U82" s="175"/>
      <c r="V82" s="175"/>
      <c r="W82" s="176"/>
    </row>
    <row r="83" spans="1:23" ht="28.2" customHeight="1" x14ac:dyDescent="0.25">
      <c r="A83" s="195"/>
      <c r="B83" s="159" t="s">
        <v>28</v>
      </c>
      <c r="C83" s="155" t="s">
        <v>4</v>
      </c>
      <c r="D83" s="157" t="s">
        <v>32</v>
      </c>
      <c r="E83" s="159" t="s">
        <v>7</v>
      </c>
      <c r="F83" s="159">
        <v>0</v>
      </c>
      <c r="G83" s="161">
        <v>0</v>
      </c>
      <c r="H83" s="19" t="s">
        <v>7</v>
      </c>
      <c r="I83" s="23">
        <v>0</v>
      </c>
      <c r="J83" s="163">
        <f t="shared" ref="J83" si="238">F83*G83*H84*I84</f>
        <v>0</v>
      </c>
      <c r="K83" s="165">
        <f t="shared" ref="K83" si="239" xml:space="preserve"> J85-J83</f>
        <v>0</v>
      </c>
      <c r="L83" s="3">
        <v>0</v>
      </c>
      <c r="M83" s="10" t="s">
        <v>47</v>
      </c>
      <c r="N83" s="5" t="s">
        <v>0</v>
      </c>
      <c r="O83" s="6" t="s">
        <v>40</v>
      </c>
      <c r="P83" s="6" t="s">
        <v>39</v>
      </c>
      <c r="Q83" s="5" t="s">
        <v>42</v>
      </c>
      <c r="R83" s="168" t="str">
        <f t="shared" ref="R83" si="240">IF(D85="Restoration/Enhancement",SUM(K83,L85,M85,P86),IF(D85="Preservation",((0.1*J85)+L85+M85+P86),"NA"))</f>
        <v>NA</v>
      </c>
      <c r="S83" s="171"/>
      <c r="T83" s="171"/>
      <c r="U83" s="171"/>
      <c r="V83" s="171"/>
      <c r="W83" s="172"/>
    </row>
    <row r="84" spans="1:23" ht="14.4" customHeight="1" x14ac:dyDescent="0.25">
      <c r="A84" s="196"/>
      <c r="B84" s="160"/>
      <c r="C84" s="156"/>
      <c r="D84" s="158"/>
      <c r="E84" s="160"/>
      <c r="F84" s="160"/>
      <c r="G84" s="162"/>
      <c r="H84" s="21">
        <f t="shared" ref="H84" si="241">IF(H83="Primary",1,IF(H83="Second",0.2,IF(H83="Third",0.1,IF(H83="NA",0))))</f>
        <v>0</v>
      </c>
      <c r="I84" s="24" t="b">
        <f t="shared" ref="I84" si="242">IF(AND(B83="Piedmont",I83&gt;0.0001,I83&lt;0.1),0.41, IF(AND(B83="Piedmont",I83&gt;10), 2.45, IF(B83="Piedmont",I83^0.39, IF(AND(B83="Coastal Plain",I83&gt;0.0001,I83&lt;0.1),0.42,IF(AND(B83="Coastal Plain",I83&gt;10),2.4, IF(B83="Coastal Plain",I83^0.38, IF(AND(B83="Mountain",I83&gt;0.0001,I83&lt;0.1),0.36,IF(AND(B83="Mountain",I83&gt;10),2.75,IF(B83="Mountain",I83^0.44)))))))))</f>
        <v>0</v>
      </c>
      <c r="J84" s="164"/>
      <c r="K84" s="166"/>
      <c r="L84" s="4">
        <f t="shared" si="84"/>
        <v>0</v>
      </c>
      <c r="M84" s="2">
        <f t="shared" ref="M84" si="243">IF(M83="",0,IF(M83="Accredited Easement",0.05,IF(M83="Existing Protection",-0.05,IF(M83="Improved Protection",-0.03,IF(M83="Easement",0.03,0)))))</f>
        <v>0</v>
      </c>
      <c r="N84" s="8" t="s">
        <v>43</v>
      </c>
      <c r="O84" s="27"/>
      <c r="P84" s="7"/>
      <c r="Q84" s="17">
        <f t="shared" ref="Q84:Q85" si="244">O84*P84</f>
        <v>0</v>
      </c>
      <c r="R84" s="169"/>
      <c r="S84" s="173"/>
      <c r="T84" s="173"/>
      <c r="U84" s="173"/>
      <c r="V84" s="173"/>
      <c r="W84" s="174"/>
    </row>
    <row r="85" spans="1:23" ht="14.4" customHeight="1" x14ac:dyDescent="0.25">
      <c r="A85" s="196"/>
      <c r="B85" s="193" t="str">
        <f t="shared" si="87"/>
        <v>Not Selected</v>
      </c>
      <c r="C85" s="177" t="s">
        <v>6</v>
      </c>
      <c r="D85" s="179" t="s">
        <v>7</v>
      </c>
      <c r="E85" s="179" t="s">
        <v>7</v>
      </c>
      <c r="F85" s="179">
        <v>0</v>
      </c>
      <c r="G85" s="181">
        <v>0</v>
      </c>
      <c r="H85" s="20" t="s">
        <v>7</v>
      </c>
      <c r="I85" s="25">
        <f t="shared" si="88"/>
        <v>0</v>
      </c>
      <c r="J85" s="183">
        <f t="shared" ref="J85" si="245">F85*G85*H86*I86</f>
        <v>0</v>
      </c>
      <c r="K85" s="166"/>
      <c r="L85" s="185">
        <f t="shared" ref="L85" si="246">IF(D85="Preservation", (((J85*0.1)+P86)*L84), (K83*L84)+(P86*L84))</f>
        <v>0</v>
      </c>
      <c r="M85" s="187" t="str">
        <f t="shared" ref="M85" si="247">IF(D85="Preservation",((J85*M84)+((L85+P86)*M84)), IF(D85="Restoration/Enhancement", ((K83+L85+P86)*M84), "NA"))</f>
        <v>NA</v>
      </c>
      <c r="N85" s="9" t="s">
        <v>44</v>
      </c>
      <c r="O85" s="28"/>
      <c r="P85" s="7"/>
      <c r="Q85" s="18">
        <f t="shared" si="244"/>
        <v>0</v>
      </c>
      <c r="R85" s="169"/>
      <c r="S85" s="173"/>
      <c r="T85" s="173"/>
      <c r="U85" s="173"/>
      <c r="V85" s="173"/>
      <c r="W85" s="174"/>
    </row>
    <row r="86" spans="1:23" ht="14.4" customHeight="1" thickBot="1" x14ac:dyDescent="0.3">
      <c r="A86" s="197"/>
      <c r="B86" s="194"/>
      <c r="C86" s="178"/>
      <c r="D86" s="180"/>
      <c r="E86" s="180"/>
      <c r="F86" s="180"/>
      <c r="G86" s="182"/>
      <c r="H86" s="22">
        <f t="shared" ref="H86" si="248">IF(H85="Primary",1,IF(H85="Second",0.2,IF(H85="Third",0.1,IF(H85="NA",0))))</f>
        <v>0</v>
      </c>
      <c r="I86" s="26" t="b">
        <f t="shared" ref="I86" si="249">IF(AND(B85="Piedmont",I85&gt;0.0001,I85&lt;0.1),0.41, IF(AND(B85="Piedmont",I85&gt;10), 2.45, IF(B85="Piedmont",I85^0.39, IF(AND(B85="Coastal Plain",I85&gt;0.0001,I85&lt;0.1),0.42,IF(AND(B85="Coastal Plain",I85&gt;10),2.4, IF(B85="Coastal Plain",I85^0.38, IF(AND(B85="Mountain",I85&gt;0.0001,I85&lt;0.1),0.36,IF(AND(B85="Mountain",I85&gt;10),2.75,IF(B85="Mountain",I85^0.44)))))))))</f>
        <v>0</v>
      </c>
      <c r="J86" s="184"/>
      <c r="K86" s="167"/>
      <c r="L86" s="186"/>
      <c r="M86" s="188"/>
      <c r="N86" s="189" t="s">
        <v>41</v>
      </c>
      <c r="O86" s="190"/>
      <c r="P86" s="191">
        <f t="shared" ref="P86" si="250">IF(D85="Restoration/Enhancement",(Q85-Q84)*45, IF(D85="Preservation",(Q85*45*0.25),0))</f>
        <v>0</v>
      </c>
      <c r="Q86" s="192"/>
      <c r="R86" s="170"/>
      <c r="S86" s="175"/>
      <c r="T86" s="175"/>
      <c r="U86" s="175"/>
      <c r="V86" s="175"/>
      <c r="W86" s="176"/>
    </row>
    <row r="87" spans="1:23" ht="14.4" customHeight="1" x14ac:dyDescent="0.25"/>
    <row r="88" spans="1:23" ht="14.4" customHeight="1" x14ac:dyDescent="0.25"/>
    <row r="89" spans="1:23" ht="14.4" customHeight="1" x14ac:dyDescent="0.25"/>
    <row r="90" spans="1:23" ht="14.4" customHeight="1" x14ac:dyDescent="0.25"/>
  </sheetData>
  <sheetProtection algorithmName="SHA-512" hashValue="rUwG1KUjAE2XTlXGhzhvXjkxbPd1v0A89TlDwAEHRjhfqGfrMkOg0WyKiFq9PNGItbeNfuciZoa3I1tRrPj7Zg==" saltValue="OTGOVdQuvoXrOsZ9j5YlGQ==" spinCount="100000" sheet="1" formatCells="0" formatColumns="0" formatRows="0" insertColumns="0" insertRows="0" insertHyperlinks="0" deleteColumns="0" deleteRows="0" selectLockedCells="1" sort="0" autoFilter="0" pivotTables="0"/>
  <mergeCells count="456">
    <mergeCell ref="N58:O58"/>
    <mergeCell ref="P58:Q58"/>
    <mergeCell ref="N62:O62"/>
    <mergeCell ref="P62:Q62"/>
    <mergeCell ref="N66:O66"/>
    <mergeCell ref="P66:Q66"/>
    <mergeCell ref="N70:O70"/>
    <mergeCell ref="P70:Q70"/>
    <mergeCell ref="N74:O74"/>
    <mergeCell ref="P74:Q74"/>
    <mergeCell ref="P22:Q22"/>
    <mergeCell ref="D47:D48"/>
    <mergeCell ref="F61:F62"/>
    <mergeCell ref="E47:E48"/>
    <mergeCell ref="J51:J52"/>
    <mergeCell ref="M9:M10"/>
    <mergeCell ref="M41:M42"/>
    <mergeCell ref="D43:D44"/>
    <mergeCell ref="K9:K10"/>
    <mergeCell ref="G15:G16"/>
    <mergeCell ref="K15:K18"/>
    <mergeCell ref="E17:E18"/>
    <mergeCell ref="G17:G18"/>
    <mergeCell ref="E19:E20"/>
    <mergeCell ref="G19:G20"/>
    <mergeCell ref="K19:K22"/>
    <mergeCell ref="E21:E22"/>
    <mergeCell ref="G21:G22"/>
    <mergeCell ref="N30:O30"/>
    <mergeCell ref="P30:Q30"/>
    <mergeCell ref="N34:O34"/>
    <mergeCell ref="P34:Q34"/>
    <mergeCell ref="N38:O38"/>
    <mergeCell ref="P38:Q38"/>
    <mergeCell ref="A83:A86"/>
    <mergeCell ref="B83:B84"/>
    <mergeCell ref="C83:C84"/>
    <mergeCell ref="D83:D84"/>
    <mergeCell ref="E83:E84"/>
    <mergeCell ref="F83:F84"/>
    <mergeCell ref="G83:G84"/>
    <mergeCell ref="J83:J84"/>
    <mergeCell ref="K83:K86"/>
    <mergeCell ref="B85:B86"/>
    <mergeCell ref="C85:C86"/>
    <mergeCell ref="D85:D86"/>
    <mergeCell ref="E85:E86"/>
    <mergeCell ref="F85:F86"/>
    <mergeCell ref="G85:G86"/>
    <mergeCell ref="J85:J86"/>
    <mergeCell ref="R59:R62"/>
    <mergeCell ref="C61:C62"/>
    <mergeCell ref="D61:D62"/>
    <mergeCell ref="E61:E62"/>
    <mergeCell ref="A59:A62"/>
    <mergeCell ref="C59:C60"/>
    <mergeCell ref="D59:D60"/>
    <mergeCell ref="E59:E60"/>
    <mergeCell ref="F59:F60"/>
    <mergeCell ref="G61:G62"/>
    <mergeCell ref="J61:J62"/>
    <mergeCell ref="L61:L62"/>
    <mergeCell ref="M61:M62"/>
    <mergeCell ref="B59:B60"/>
    <mergeCell ref="B61:B62"/>
    <mergeCell ref="G59:G60"/>
    <mergeCell ref="J59:J60"/>
    <mergeCell ref="K59:K62"/>
    <mergeCell ref="R67:R70"/>
    <mergeCell ref="C69:C70"/>
    <mergeCell ref="D69:D70"/>
    <mergeCell ref="E69:E70"/>
    <mergeCell ref="F69:F70"/>
    <mergeCell ref="G69:G70"/>
    <mergeCell ref="J69:J70"/>
    <mergeCell ref="L69:L70"/>
    <mergeCell ref="M69:M70"/>
    <mergeCell ref="C67:C68"/>
    <mergeCell ref="D67:D68"/>
    <mergeCell ref="E67:E68"/>
    <mergeCell ref="F67:F68"/>
    <mergeCell ref="A23:A26"/>
    <mergeCell ref="C23:C24"/>
    <mergeCell ref="D23:D24"/>
    <mergeCell ref="E23:E24"/>
    <mergeCell ref="F23:F24"/>
    <mergeCell ref="G23:G24"/>
    <mergeCell ref="J23:J24"/>
    <mergeCell ref="K23:K26"/>
    <mergeCell ref="J55:J56"/>
    <mergeCell ref="K55:K58"/>
    <mergeCell ref="C57:C58"/>
    <mergeCell ref="F57:F58"/>
    <mergeCell ref="E57:E58"/>
    <mergeCell ref="G57:G58"/>
    <mergeCell ref="J57:J58"/>
    <mergeCell ref="A55:A58"/>
    <mergeCell ref="C55:C56"/>
    <mergeCell ref="F55:F56"/>
    <mergeCell ref="E55:E56"/>
    <mergeCell ref="G55:G56"/>
    <mergeCell ref="D55:D56"/>
    <mergeCell ref="D57:D58"/>
    <mergeCell ref="B55:B56"/>
    <mergeCell ref="B57:B58"/>
    <mergeCell ref="A1:W2"/>
    <mergeCell ref="A3:K3"/>
    <mergeCell ref="F5:G5"/>
    <mergeCell ref="F6:G6"/>
    <mergeCell ref="F7:G7"/>
    <mergeCell ref="H5:K5"/>
    <mergeCell ref="H6:K6"/>
    <mergeCell ref="H7:K7"/>
    <mergeCell ref="F4:G4"/>
    <mergeCell ref="H4:K4"/>
    <mergeCell ref="A4:B4"/>
    <mergeCell ref="C4:E4"/>
    <mergeCell ref="A5:B5"/>
    <mergeCell ref="C5:E5"/>
    <mergeCell ref="A6:B6"/>
    <mergeCell ref="C6:E6"/>
    <mergeCell ref="A7:B7"/>
    <mergeCell ref="C7:E7"/>
    <mergeCell ref="L3:R7"/>
    <mergeCell ref="S3:W7"/>
    <mergeCell ref="C49:C50"/>
    <mergeCell ref="F49:F50"/>
    <mergeCell ref="E49:E50"/>
    <mergeCell ref="G49:G50"/>
    <mergeCell ref="J49:J50"/>
    <mergeCell ref="D49:D50"/>
    <mergeCell ref="G53:G54"/>
    <mergeCell ref="J53:J54"/>
    <mergeCell ref="D51:D52"/>
    <mergeCell ref="D53:D54"/>
    <mergeCell ref="C53:C54"/>
    <mergeCell ref="F53:F54"/>
    <mergeCell ref="E53:E54"/>
    <mergeCell ref="C51:C52"/>
    <mergeCell ref="F51:F52"/>
    <mergeCell ref="E51:E52"/>
    <mergeCell ref="G51:G52"/>
    <mergeCell ref="A11:A14"/>
    <mergeCell ref="C11:C12"/>
    <mergeCell ref="F11:F12"/>
    <mergeCell ref="J11:J12"/>
    <mergeCell ref="I9:I10"/>
    <mergeCell ref="J9:J10"/>
    <mergeCell ref="G13:G14"/>
    <mergeCell ref="E9:E10"/>
    <mergeCell ref="G11:G12"/>
    <mergeCell ref="E11:E12"/>
    <mergeCell ref="E13:E14"/>
    <mergeCell ref="A9:A10"/>
    <mergeCell ref="C9:C10"/>
    <mergeCell ref="D9:D10"/>
    <mergeCell ref="F9:F10"/>
    <mergeCell ref="G9:G10"/>
    <mergeCell ref="H9:H10"/>
    <mergeCell ref="B9:B10"/>
    <mergeCell ref="B11:B12"/>
    <mergeCell ref="B13:B14"/>
    <mergeCell ref="C13:C14"/>
    <mergeCell ref="F13:F14"/>
    <mergeCell ref="J13:J14"/>
    <mergeCell ref="A19:A22"/>
    <mergeCell ref="C19:C20"/>
    <mergeCell ref="F19:F20"/>
    <mergeCell ref="J19:J20"/>
    <mergeCell ref="C21:C22"/>
    <mergeCell ref="F21:F22"/>
    <mergeCell ref="J21:J22"/>
    <mergeCell ref="J31:J32"/>
    <mergeCell ref="C33:C34"/>
    <mergeCell ref="F33:F34"/>
    <mergeCell ref="J33:J34"/>
    <mergeCell ref="A27:A30"/>
    <mergeCell ref="C27:C28"/>
    <mergeCell ref="F27:F28"/>
    <mergeCell ref="J27:J28"/>
    <mergeCell ref="C29:C30"/>
    <mergeCell ref="F29:F30"/>
    <mergeCell ref="J29:J30"/>
    <mergeCell ref="E27:E28"/>
    <mergeCell ref="E29:E30"/>
    <mergeCell ref="G29:G30"/>
    <mergeCell ref="E31:E32"/>
    <mergeCell ref="G31:G32"/>
    <mergeCell ref="E33:E34"/>
    <mergeCell ref="E45:E46"/>
    <mergeCell ref="C45:C46"/>
    <mergeCell ref="D39:D40"/>
    <mergeCell ref="E43:E44"/>
    <mergeCell ref="G43:G44"/>
    <mergeCell ref="M21:M22"/>
    <mergeCell ref="M29:M30"/>
    <mergeCell ref="L29:L30"/>
    <mergeCell ref="F39:F40"/>
    <mergeCell ref="D33:D34"/>
    <mergeCell ref="D35:D36"/>
    <mergeCell ref="D37:D38"/>
    <mergeCell ref="C25:C26"/>
    <mergeCell ref="D25:D26"/>
    <mergeCell ref="E25:E26"/>
    <mergeCell ref="F25:F26"/>
    <mergeCell ref="G25:G26"/>
    <mergeCell ref="J25:J26"/>
    <mergeCell ref="L25:L26"/>
    <mergeCell ref="M25:M26"/>
    <mergeCell ref="C41:C42"/>
    <mergeCell ref="C39:C40"/>
    <mergeCell ref="D31:D32"/>
    <mergeCell ref="F45:F46"/>
    <mergeCell ref="E15:E16"/>
    <mergeCell ref="K31:K34"/>
    <mergeCell ref="G33:G34"/>
    <mergeCell ref="G27:G28"/>
    <mergeCell ref="G37:G38"/>
    <mergeCell ref="F41:F42"/>
    <mergeCell ref="L33:L34"/>
    <mergeCell ref="L37:L38"/>
    <mergeCell ref="F31:F32"/>
    <mergeCell ref="E35:E36"/>
    <mergeCell ref="E37:E38"/>
    <mergeCell ref="G35:G36"/>
    <mergeCell ref="K35:K38"/>
    <mergeCell ref="L9:L10"/>
    <mergeCell ref="A35:A38"/>
    <mergeCell ref="C35:C36"/>
    <mergeCell ref="F35:F36"/>
    <mergeCell ref="C47:C48"/>
    <mergeCell ref="F47:F48"/>
    <mergeCell ref="J47:J48"/>
    <mergeCell ref="K11:K14"/>
    <mergeCell ref="J43:J44"/>
    <mergeCell ref="J45:J46"/>
    <mergeCell ref="J39:J40"/>
    <mergeCell ref="J41:J42"/>
    <mergeCell ref="J35:J36"/>
    <mergeCell ref="C37:C38"/>
    <mergeCell ref="F37:F38"/>
    <mergeCell ref="J37:J38"/>
    <mergeCell ref="A31:A34"/>
    <mergeCell ref="C31:C32"/>
    <mergeCell ref="A43:A46"/>
    <mergeCell ref="K27:K30"/>
    <mergeCell ref="D41:D42"/>
    <mergeCell ref="C43:C44"/>
    <mergeCell ref="D45:D46"/>
    <mergeCell ref="K47:K50"/>
    <mergeCell ref="M57:M58"/>
    <mergeCell ref="L57:L58"/>
    <mergeCell ref="A8:K8"/>
    <mergeCell ref="D11:D12"/>
    <mergeCell ref="D13:D14"/>
    <mergeCell ref="D15:D16"/>
    <mergeCell ref="D17:D18"/>
    <mergeCell ref="D19:D20"/>
    <mergeCell ref="D21:D22"/>
    <mergeCell ref="D27:D28"/>
    <mergeCell ref="D29:D30"/>
    <mergeCell ref="A15:A18"/>
    <mergeCell ref="C15:C16"/>
    <mergeCell ref="F15:F16"/>
    <mergeCell ref="J15:J16"/>
    <mergeCell ref="C17:C18"/>
    <mergeCell ref="F17:F18"/>
    <mergeCell ref="J17:J18"/>
    <mergeCell ref="E39:E40"/>
    <mergeCell ref="G39:G40"/>
    <mergeCell ref="K39:K42"/>
    <mergeCell ref="E41:E42"/>
    <mergeCell ref="G41:G42"/>
    <mergeCell ref="M13:M14"/>
    <mergeCell ref="S35:W38"/>
    <mergeCell ref="S39:W42"/>
    <mergeCell ref="S43:W46"/>
    <mergeCell ref="S47:W50"/>
    <mergeCell ref="S51:W54"/>
    <mergeCell ref="M45:M46"/>
    <mergeCell ref="M49:M50"/>
    <mergeCell ref="M53:M54"/>
    <mergeCell ref="M37:M38"/>
    <mergeCell ref="N46:O46"/>
    <mergeCell ref="P46:Q46"/>
    <mergeCell ref="F43:F44"/>
    <mergeCell ref="K43:K46"/>
    <mergeCell ref="G45:G46"/>
    <mergeCell ref="K51:K54"/>
    <mergeCell ref="N50:O50"/>
    <mergeCell ref="P50:Q50"/>
    <mergeCell ref="N54:O54"/>
    <mergeCell ref="L49:L50"/>
    <mergeCell ref="N42:O42"/>
    <mergeCell ref="P42:Q42"/>
    <mergeCell ref="S8:W10"/>
    <mergeCell ref="S11:W14"/>
    <mergeCell ref="S15:W18"/>
    <mergeCell ref="S19:W22"/>
    <mergeCell ref="S23:W26"/>
    <mergeCell ref="S27:W30"/>
    <mergeCell ref="S31:W34"/>
    <mergeCell ref="R8:R10"/>
    <mergeCell ref="L8:Q8"/>
    <mergeCell ref="R31:R34"/>
    <mergeCell ref="M33:M34"/>
    <mergeCell ref="M17:M18"/>
    <mergeCell ref="L13:L14"/>
    <mergeCell ref="L17:L18"/>
    <mergeCell ref="L21:L22"/>
    <mergeCell ref="R23:R26"/>
    <mergeCell ref="N26:O26"/>
    <mergeCell ref="P26:Q26"/>
    <mergeCell ref="N9:Q10"/>
    <mergeCell ref="N14:O14"/>
    <mergeCell ref="P14:Q14"/>
    <mergeCell ref="N18:O18"/>
    <mergeCell ref="P18:Q18"/>
    <mergeCell ref="N22:O22"/>
    <mergeCell ref="R55:R58"/>
    <mergeCell ref="R11:R14"/>
    <mergeCell ref="R15:R18"/>
    <mergeCell ref="R19:R22"/>
    <mergeCell ref="R27:R30"/>
    <mergeCell ref="R71:R74"/>
    <mergeCell ref="C73:C74"/>
    <mergeCell ref="D73:D74"/>
    <mergeCell ref="E73:E74"/>
    <mergeCell ref="F73:F74"/>
    <mergeCell ref="G73:G74"/>
    <mergeCell ref="J73:J74"/>
    <mergeCell ref="L73:L74"/>
    <mergeCell ref="M73:M74"/>
    <mergeCell ref="R35:R38"/>
    <mergeCell ref="R39:R42"/>
    <mergeCell ref="R47:R50"/>
    <mergeCell ref="R51:R54"/>
    <mergeCell ref="R43:R46"/>
    <mergeCell ref="L45:L46"/>
    <mergeCell ref="L53:L54"/>
    <mergeCell ref="L41:L42"/>
    <mergeCell ref="P54:Q54"/>
    <mergeCell ref="G47:G48"/>
    <mergeCell ref="S55:W58"/>
    <mergeCell ref="S59:W62"/>
    <mergeCell ref="S67:W70"/>
    <mergeCell ref="S71:W74"/>
    <mergeCell ref="S79:W82"/>
    <mergeCell ref="A79:A82"/>
    <mergeCell ref="C79:C80"/>
    <mergeCell ref="D79:D80"/>
    <mergeCell ref="E79:E80"/>
    <mergeCell ref="F79:F80"/>
    <mergeCell ref="G79:G80"/>
    <mergeCell ref="J79:J80"/>
    <mergeCell ref="K79:K82"/>
    <mergeCell ref="R79:R82"/>
    <mergeCell ref="C81:C82"/>
    <mergeCell ref="D81:D82"/>
    <mergeCell ref="E81:E82"/>
    <mergeCell ref="F81:F82"/>
    <mergeCell ref="G81:G82"/>
    <mergeCell ref="J81:J82"/>
    <mergeCell ref="L81:L82"/>
    <mergeCell ref="M81:M82"/>
    <mergeCell ref="A71:A74"/>
    <mergeCell ref="B79:B80"/>
    <mergeCell ref="B15:B16"/>
    <mergeCell ref="B17:B18"/>
    <mergeCell ref="B19:B20"/>
    <mergeCell ref="B21:B22"/>
    <mergeCell ref="B23:B24"/>
    <mergeCell ref="B25:B26"/>
    <mergeCell ref="B27:B28"/>
    <mergeCell ref="B29:B30"/>
    <mergeCell ref="B31:B32"/>
    <mergeCell ref="A75:A78"/>
    <mergeCell ref="B75:B76"/>
    <mergeCell ref="B77:B78"/>
    <mergeCell ref="B33:B34"/>
    <mergeCell ref="B35:B36"/>
    <mergeCell ref="B37:B38"/>
    <mergeCell ref="B39:B40"/>
    <mergeCell ref="B41:B42"/>
    <mergeCell ref="B43:B44"/>
    <mergeCell ref="B45:B46"/>
    <mergeCell ref="B47:B48"/>
    <mergeCell ref="B49:B50"/>
    <mergeCell ref="A47:A50"/>
    <mergeCell ref="A51:A54"/>
    <mergeCell ref="A67:A70"/>
    <mergeCell ref="A63:A66"/>
    <mergeCell ref="B63:B64"/>
    <mergeCell ref="B65:B66"/>
    <mergeCell ref="B51:B52"/>
    <mergeCell ref="B53:B54"/>
    <mergeCell ref="A39:A42"/>
    <mergeCell ref="B67:B68"/>
    <mergeCell ref="B69:B70"/>
    <mergeCell ref="K71:K74"/>
    <mergeCell ref="G67:G68"/>
    <mergeCell ref="J67:J68"/>
    <mergeCell ref="K67:K70"/>
    <mergeCell ref="C77:C78"/>
    <mergeCell ref="D77:D78"/>
    <mergeCell ref="E77:E78"/>
    <mergeCell ref="F77:F78"/>
    <mergeCell ref="B81:B82"/>
    <mergeCell ref="B71:B72"/>
    <mergeCell ref="B73:B74"/>
    <mergeCell ref="C71:C72"/>
    <mergeCell ref="D71:D72"/>
    <mergeCell ref="E71:E72"/>
    <mergeCell ref="F71:F72"/>
    <mergeCell ref="G71:G72"/>
    <mergeCell ref="C75:C76"/>
    <mergeCell ref="J71:J72"/>
    <mergeCell ref="N78:O78"/>
    <mergeCell ref="S83:W86"/>
    <mergeCell ref="R83:R86"/>
    <mergeCell ref="L85:L86"/>
    <mergeCell ref="M85:M86"/>
    <mergeCell ref="D75:D76"/>
    <mergeCell ref="E75:E76"/>
    <mergeCell ref="F75:F76"/>
    <mergeCell ref="G75:G76"/>
    <mergeCell ref="J75:J76"/>
    <mergeCell ref="K75:K78"/>
    <mergeCell ref="N82:O82"/>
    <mergeCell ref="P82:Q82"/>
    <mergeCell ref="N86:O86"/>
    <mergeCell ref="P86:Q86"/>
    <mergeCell ref="P78:Q78"/>
    <mergeCell ref="R75:R78"/>
    <mergeCell ref="S75:W78"/>
    <mergeCell ref="G77:G78"/>
    <mergeCell ref="J77:J78"/>
    <mergeCell ref="L77:L78"/>
    <mergeCell ref="M77:M78"/>
    <mergeCell ref="C63:C64"/>
    <mergeCell ref="D63:D64"/>
    <mergeCell ref="E63:E64"/>
    <mergeCell ref="F63:F64"/>
    <mergeCell ref="G63:G64"/>
    <mergeCell ref="J63:J64"/>
    <mergeCell ref="K63:K66"/>
    <mergeCell ref="R63:R66"/>
    <mergeCell ref="S63:W66"/>
    <mergeCell ref="C65:C66"/>
    <mergeCell ref="D65:D66"/>
    <mergeCell ref="E65:E66"/>
    <mergeCell ref="F65:F66"/>
    <mergeCell ref="G65:G66"/>
    <mergeCell ref="J65:J66"/>
    <mergeCell ref="L65:L66"/>
    <mergeCell ref="M65:M66"/>
  </mergeCells>
  <conditionalFormatting sqref="G31:G34">
    <cfRule type="dataBar" priority="18">
      <dataBar>
        <cfvo type="num" val="0"/>
        <cfvo type="num" val="1"/>
        <color rgb="FF63C384"/>
      </dataBar>
      <extLst>
        <ext xmlns:x14="http://schemas.microsoft.com/office/spreadsheetml/2009/9/main" uri="{B025F937-C7B1-47D3-B67F-A62EFF666E3E}">
          <x14:id>{9FA4C2A1-79DB-46DC-A0CA-AABCB8BA5279}</x14:id>
        </ext>
      </extLst>
    </cfRule>
  </conditionalFormatting>
  <conditionalFormatting sqref="P33">
    <cfRule type="dataBar" priority="16">
      <dataBar>
        <cfvo type="num" val="0"/>
        <cfvo type="num" val="1"/>
        <color rgb="FF63C384"/>
      </dataBar>
      <extLst>
        <ext xmlns:x14="http://schemas.microsoft.com/office/spreadsheetml/2009/9/main" uri="{B025F937-C7B1-47D3-B67F-A62EFF666E3E}">
          <x14:id>{73044591-5A58-4440-9350-24F13739754C}</x14:id>
        </ext>
      </extLst>
    </cfRule>
  </conditionalFormatting>
  <conditionalFormatting sqref="P32">
    <cfRule type="dataBar" priority="17">
      <dataBar>
        <cfvo type="num" val="0"/>
        <cfvo type="num" val="1"/>
        <color rgb="FF63C384"/>
      </dataBar>
      <extLst>
        <ext xmlns:x14="http://schemas.microsoft.com/office/spreadsheetml/2009/9/main" uri="{B025F937-C7B1-47D3-B67F-A62EFF666E3E}">
          <x14:id>{91D78667-C10F-4A0F-BB76-7C5F6B58B301}</x14:id>
        </ext>
      </extLst>
    </cfRule>
  </conditionalFormatting>
  <conditionalFormatting sqref="G11:G30">
    <cfRule type="dataBar" priority="6">
      <dataBar>
        <cfvo type="num" val="0"/>
        <cfvo type="num" val="1"/>
        <color rgb="FF63C384"/>
      </dataBar>
      <extLst>
        <ext xmlns:x14="http://schemas.microsoft.com/office/spreadsheetml/2009/9/main" uri="{B025F937-C7B1-47D3-B67F-A62EFF666E3E}">
          <x14:id>{EEEBF16B-5A3A-4F0F-B10D-14F147B569EC}</x14:id>
        </ext>
      </extLst>
    </cfRule>
  </conditionalFormatting>
  <conditionalFormatting sqref="P13 P17 P21 P25 P29">
    <cfRule type="dataBar" priority="4">
      <dataBar>
        <cfvo type="num" val="0"/>
        <cfvo type="num" val="1"/>
        <color rgb="FF63C384"/>
      </dataBar>
      <extLst>
        <ext xmlns:x14="http://schemas.microsoft.com/office/spreadsheetml/2009/9/main" uri="{B025F937-C7B1-47D3-B67F-A62EFF666E3E}">
          <x14:id>{224CDC53-88BC-4F6A-ABC8-6FAAFB515F86}</x14:id>
        </ext>
      </extLst>
    </cfRule>
  </conditionalFormatting>
  <conditionalFormatting sqref="P12 P16 P20 P24 P28">
    <cfRule type="dataBar" priority="5">
      <dataBar>
        <cfvo type="num" val="0"/>
        <cfvo type="num" val="1"/>
        <color rgb="FF63C384"/>
      </dataBar>
      <extLst>
        <ext xmlns:x14="http://schemas.microsoft.com/office/spreadsheetml/2009/9/main" uri="{B025F937-C7B1-47D3-B67F-A62EFF666E3E}">
          <x14:id>{7086248E-B4CF-4881-9ECB-4547C0EC7790}</x14:id>
        </ext>
      </extLst>
    </cfRule>
  </conditionalFormatting>
  <conditionalFormatting sqref="G35:G86">
    <cfRule type="dataBar" priority="3">
      <dataBar>
        <cfvo type="num" val="0"/>
        <cfvo type="num" val="1"/>
        <color rgb="FF63C384"/>
      </dataBar>
      <extLst>
        <ext xmlns:x14="http://schemas.microsoft.com/office/spreadsheetml/2009/9/main" uri="{B025F937-C7B1-47D3-B67F-A62EFF666E3E}">
          <x14:id>{864F46E1-F86C-4BAF-9549-914BCEA3484F}</x14:id>
        </ext>
      </extLst>
    </cfRule>
  </conditionalFormatting>
  <conditionalFormatting sqref="P37 P41 P45 P49 P53 P57 P61 P65 P69 P73 P77 P81 P85">
    <cfRule type="dataBar" priority="1">
      <dataBar>
        <cfvo type="num" val="0"/>
        <cfvo type="num" val="1"/>
        <color rgb="FF63C384"/>
      </dataBar>
      <extLst>
        <ext xmlns:x14="http://schemas.microsoft.com/office/spreadsheetml/2009/9/main" uri="{B025F937-C7B1-47D3-B67F-A62EFF666E3E}">
          <x14:id>{F9501B8D-7245-4C2A-A622-B1B5A6EB855D}</x14:id>
        </ext>
      </extLst>
    </cfRule>
  </conditionalFormatting>
  <conditionalFormatting sqref="P36 P40 P44 P48 P52 P56 P60 P64 P68 P72 P76 P80 P84">
    <cfRule type="dataBar" priority="2">
      <dataBar>
        <cfvo type="num" val="0"/>
        <cfvo type="num" val="1"/>
        <color rgb="FF63C384"/>
      </dataBar>
      <extLst>
        <ext xmlns:x14="http://schemas.microsoft.com/office/spreadsheetml/2009/9/main" uri="{B025F937-C7B1-47D3-B67F-A62EFF666E3E}">
          <x14:id>{D192A5F3-E1D6-41E4-B190-7586D75C2EA3}</x14:id>
        </ext>
      </extLst>
    </cfRule>
  </conditionalFormatting>
  <dataValidations count="7">
    <dataValidation type="list" allowBlank="1" showInputMessage="1" showErrorMessage="1" sqref="H21 H25 H29 H13 H17 H33 H37 H41 H45 H49 H53 H57 H61 H65 H69 H73 H77 H81 H85 H19 H23 H27 H11 H15 H31 H35 H39 H43 H47 H51 H55 H59 H63 H67 H71 H75 H79 H83" xr:uid="{00000000-0002-0000-0100-000001000000}">
      <formula1>"Primary, Second, Third, NA"</formula1>
    </dataValidation>
    <dataValidation type="list" allowBlank="1" showInputMessage="1" showErrorMessage="1" sqref="L19 L23 L27 L11 L15 L31 L35 L39 L43 L47 L51 L55 L59 L63 L67 L71 L75 L79 L83" xr:uid="{00000000-0002-0000-0100-000002000000}">
      <formula1>"0,1,2,3"</formula1>
    </dataValidation>
    <dataValidation type="list" allowBlank="1" showInputMessage="1" showErrorMessage="1" sqref="B19 B23 B27 B11 B15 B31 B35 B39 B43 B47 B51 B55 B59 B63 B67 B71 B75 B79 B83" xr:uid="{00000000-0002-0000-0100-000003000000}">
      <formula1>"Not Selected, Coastal Plain, Piedmont, Mountain"</formula1>
    </dataValidation>
    <dataValidation type="list" allowBlank="1" showInputMessage="1" showErrorMessage="1" sqref="E11:E86" xr:uid="{00000000-0002-0000-0100-000004000000}">
      <formula1>"NA,Ephemeral,Intermittent,Perennial Headwater, Perennial Wadeable"</formula1>
    </dataValidation>
    <dataValidation type="list" allowBlank="1" showInputMessage="1" showErrorMessage="1" sqref="C11:C86" xr:uid="{00000000-0002-0000-0100-000005000000}">
      <formula1>"Existing, Proposed, NA"</formula1>
    </dataValidation>
    <dataValidation type="list" allowBlank="1" showInputMessage="1" showErrorMessage="1" sqref="D11:D86" xr:uid="{00000000-0002-0000-0100-000006000000}">
      <formula1>"Preliminary Resource Evaluation, Restoration/Enhancement, Preservation, NA"</formula1>
    </dataValidation>
    <dataValidation type="list" allowBlank="1" showInputMessage="1" showErrorMessage="1" sqref="M31 M19 M23 M27 M11 M15 M35 M39 M43 M47 M51 M55 M59 M63 M67 M71 M75 M79 M83" xr:uid="{9E2B1ABE-C54A-4CE3-8FD4-2A1E6A158C48}">
      <formula1>"Deed Restriction, Easement, Accredited Easement, Existing Protection, Improved Protection, Select From List"</formula1>
    </dataValidation>
  </dataValidations>
  <pageMargins left="0.7" right="0.7" top="0.75" bottom="0.75" header="0.3" footer="0.3"/>
  <pageSetup paperSize="119"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9FA4C2A1-79DB-46DC-A0CA-AABCB8BA5279}">
            <x14:dataBar minLength="0" maxLength="100" gradient="0">
              <x14:cfvo type="num">
                <xm:f>0</xm:f>
              </x14:cfvo>
              <x14:cfvo type="num">
                <xm:f>1</xm:f>
              </x14:cfvo>
              <x14:negativeFillColor rgb="FFFF0000"/>
              <x14:axisColor rgb="FF000000"/>
            </x14:dataBar>
          </x14:cfRule>
          <xm:sqref>G31:G34</xm:sqref>
        </x14:conditionalFormatting>
        <x14:conditionalFormatting xmlns:xm="http://schemas.microsoft.com/office/excel/2006/main">
          <x14:cfRule type="dataBar" id="{73044591-5A58-4440-9350-24F13739754C}">
            <x14:dataBar minLength="0" maxLength="100" gradient="0">
              <x14:cfvo type="num">
                <xm:f>0</xm:f>
              </x14:cfvo>
              <x14:cfvo type="num">
                <xm:f>1</xm:f>
              </x14:cfvo>
              <x14:negativeFillColor rgb="FFFF0000"/>
              <x14:axisColor rgb="FF000000"/>
            </x14:dataBar>
          </x14:cfRule>
          <xm:sqref>P33</xm:sqref>
        </x14:conditionalFormatting>
        <x14:conditionalFormatting xmlns:xm="http://schemas.microsoft.com/office/excel/2006/main">
          <x14:cfRule type="dataBar" id="{91D78667-C10F-4A0F-BB76-7C5F6B58B301}">
            <x14:dataBar minLength="0" maxLength="100" gradient="0">
              <x14:cfvo type="num">
                <xm:f>0</xm:f>
              </x14:cfvo>
              <x14:cfvo type="num">
                <xm:f>1</xm:f>
              </x14:cfvo>
              <x14:negativeFillColor rgb="FFFF0000"/>
              <x14:axisColor rgb="FF000000"/>
            </x14:dataBar>
          </x14:cfRule>
          <xm:sqref>P32</xm:sqref>
        </x14:conditionalFormatting>
        <x14:conditionalFormatting xmlns:xm="http://schemas.microsoft.com/office/excel/2006/main">
          <x14:cfRule type="dataBar" id="{EEEBF16B-5A3A-4F0F-B10D-14F147B569EC}">
            <x14:dataBar minLength="0" maxLength="100" gradient="0">
              <x14:cfvo type="num">
                <xm:f>0</xm:f>
              </x14:cfvo>
              <x14:cfvo type="num">
                <xm:f>1</xm:f>
              </x14:cfvo>
              <x14:negativeFillColor rgb="FFFF0000"/>
              <x14:axisColor rgb="FF000000"/>
            </x14:dataBar>
          </x14:cfRule>
          <xm:sqref>G11:G30</xm:sqref>
        </x14:conditionalFormatting>
        <x14:conditionalFormatting xmlns:xm="http://schemas.microsoft.com/office/excel/2006/main">
          <x14:cfRule type="dataBar" id="{224CDC53-88BC-4F6A-ABC8-6FAAFB515F86}">
            <x14:dataBar minLength="0" maxLength="100" gradient="0">
              <x14:cfvo type="num">
                <xm:f>0</xm:f>
              </x14:cfvo>
              <x14:cfvo type="num">
                <xm:f>1</xm:f>
              </x14:cfvo>
              <x14:negativeFillColor rgb="FFFF0000"/>
              <x14:axisColor rgb="FF000000"/>
            </x14:dataBar>
          </x14:cfRule>
          <xm:sqref>P13 P17 P21 P25 P29</xm:sqref>
        </x14:conditionalFormatting>
        <x14:conditionalFormatting xmlns:xm="http://schemas.microsoft.com/office/excel/2006/main">
          <x14:cfRule type="dataBar" id="{7086248E-B4CF-4881-9ECB-4547C0EC7790}">
            <x14:dataBar minLength="0" maxLength="100" gradient="0">
              <x14:cfvo type="num">
                <xm:f>0</xm:f>
              </x14:cfvo>
              <x14:cfvo type="num">
                <xm:f>1</xm:f>
              </x14:cfvo>
              <x14:negativeFillColor rgb="FFFF0000"/>
              <x14:axisColor rgb="FF000000"/>
            </x14:dataBar>
          </x14:cfRule>
          <xm:sqref>P12 P16 P20 P24 P28</xm:sqref>
        </x14:conditionalFormatting>
        <x14:conditionalFormatting xmlns:xm="http://schemas.microsoft.com/office/excel/2006/main">
          <x14:cfRule type="dataBar" id="{864F46E1-F86C-4BAF-9549-914BCEA3484F}">
            <x14:dataBar minLength="0" maxLength="100" gradient="0">
              <x14:cfvo type="num">
                <xm:f>0</xm:f>
              </x14:cfvo>
              <x14:cfvo type="num">
                <xm:f>1</xm:f>
              </x14:cfvo>
              <x14:negativeFillColor rgb="FFFF0000"/>
              <x14:axisColor rgb="FF000000"/>
            </x14:dataBar>
          </x14:cfRule>
          <xm:sqref>G35:G86</xm:sqref>
        </x14:conditionalFormatting>
        <x14:conditionalFormatting xmlns:xm="http://schemas.microsoft.com/office/excel/2006/main">
          <x14:cfRule type="dataBar" id="{F9501B8D-7245-4C2A-A622-B1B5A6EB855D}">
            <x14:dataBar minLength="0" maxLength="100" gradient="0">
              <x14:cfvo type="num">
                <xm:f>0</xm:f>
              </x14:cfvo>
              <x14:cfvo type="num">
                <xm:f>1</xm:f>
              </x14:cfvo>
              <x14:negativeFillColor rgb="FFFF0000"/>
              <x14:axisColor rgb="FF000000"/>
            </x14:dataBar>
          </x14:cfRule>
          <xm:sqref>P37 P41 P45 P49 P53 P57 P61 P65 P69 P73 P77 P81 P85</xm:sqref>
        </x14:conditionalFormatting>
        <x14:conditionalFormatting xmlns:xm="http://schemas.microsoft.com/office/excel/2006/main">
          <x14:cfRule type="dataBar" id="{D192A5F3-E1D6-41E4-B190-7586D75C2EA3}">
            <x14:dataBar minLength="0" maxLength="100" gradient="0">
              <x14:cfvo type="num">
                <xm:f>0</xm:f>
              </x14:cfvo>
              <x14:cfvo type="num">
                <xm:f>1</xm:f>
              </x14:cfvo>
              <x14:negativeFillColor rgb="FFFF0000"/>
              <x14:axisColor rgb="FF000000"/>
            </x14:dataBar>
          </x14:cfRule>
          <xm:sqref>P36 P40 P44 P48 P52 P56 P60 P64 P68 P72 P76 P80 P84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Stream Impact Calculator</vt:lpstr>
      <vt:lpstr>Stream Mitigation Calculator</vt:lpstr>
      <vt:lpstr>Sheet1</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Ozburn</dc:creator>
  <cp:lastModifiedBy>Holtz, Thomas D CIV USARMY CENAB (USA)</cp:lastModifiedBy>
  <cp:lastPrinted>2020-03-27T18:50:47Z</cp:lastPrinted>
  <dcterms:created xsi:type="dcterms:W3CDTF">2019-06-27T18:26:38Z</dcterms:created>
  <dcterms:modified xsi:type="dcterms:W3CDTF">2022-02-28T21:33:50Z</dcterms:modified>
</cp:coreProperties>
</file>